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Einstellungen" sheetId="2" state="visible" r:id="rId2"/>
    <sheet xmlns:r="http://schemas.openxmlformats.org/officeDocument/2006/relationships" name="Weinkalkulation" sheetId="3" state="visible" r:id="rId3"/>
  </sheets>
  <definedNames>
    <definedName name="_xlnm._FilterDatabase" localSheetId="2" hidden="1">'Weinkalkulation'!$A$1:$AG$101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0.0%"/>
    <numFmt numFmtId="166" formatCode="dd.mm.yyyy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color rgb="00263442"/>
      <sz val="10"/>
    </font>
    <font>
      <name val="Aptos"/>
      <b val="1"/>
      <color rgb="00263442"/>
      <sz val="10"/>
    </font>
    <font>
      <name val="Aptos"/>
      <b val="1"/>
      <color rgb="002F6B4F"/>
      <sz val="10"/>
    </font>
    <font>
      <name val="Aptos"/>
      <b val="1"/>
      <color rgb="00A84F2A"/>
      <sz val="10"/>
    </font>
    <font>
      <name val="Aptos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5F1E7"/>
      </patternFill>
    </fill>
    <fill>
      <patternFill patternType="solid">
        <fgColor rgb="00FFFFFF"/>
      </patternFill>
    </fill>
    <fill>
      <patternFill patternType="solid">
        <fgColor rgb="00FFF0AE"/>
      </patternFill>
    </fill>
    <fill>
      <patternFill patternType="solid">
        <fgColor rgb="00A84F2A"/>
      </patternFill>
    </fill>
    <fill>
      <patternFill patternType="solid">
        <fgColor rgb="00E7EAED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1" fontId="2" fillId="3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" fontId="5" fillId="4" borderId="1" applyAlignment="1" pivotButton="0" quotePrefix="0" xfId="0">
      <alignment horizontal="right" vertical="center"/>
    </xf>
    <xf numFmtId="0" fontId="6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" fontId="2" fillId="7" borderId="1" applyAlignment="1" pivotButton="0" quotePrefix="0" xfId="0">
      <alignment horizontal="center" vertical="center"/>
    </xf>
    <xf numFmtId="165" fontId="2" fillId="7" borderId="1" applyAlignment="1" pivotButton="0" quotePrefix="0" xfId="0">
      <alignment horizontal="center" vertical="center"/>
    </xf>
    <xf numFmtId="1" fontId="2" fillId="7" borderId="1" applyAlignment="1" pivotButton="0" quotePrefix="0" xfId="0">
      <alignment horizontal="right" vertical="center"/>
    </xf>
    <xf numFmtId="164" fontId="2" fillId="7" borderId="1" applyAlignment="1" pivotButton="0" quotePrefix="0" xfId="0">
      <alignment horizontal="right" vertical="center"/>
    </xf>
    <xf numFmtId="165" fontId="2" fillId="7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6" fontId="2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  <dxf>
      <font>
        <name val="Aptos"/>
        <b val="1"/>
        <color rgb="00FFFFFF"/>
        <sz val="10"/>
      </font>
      <fill>
        <patternFill patternType="solid">
          <fgColor rgb="007B838A"/>
        </patternFill>
      </fill>
    </dxf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b val="1"/>
        <color rgb="00A84F2A"/>
        <sz val="10"/>
      </font>
      <fill>
        <patternFill patternType="solid">
          <fgColor rgb="00FFD96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Weine" displayName="tblWeine" ref="A1:AG101" headerRowCount="1">
  <autoFilter ref="A1:AG101"/>
  <tableColumns count="33">
    <tableColumn id="1" name="Aktiv"/>
    <tableColumn id="2" name="Wein-ID"/>
    <tableColumn id="3" name="Weinbezeichnung"/>
    <tableColumn id="4" name="Kategorie"/>
    <tableColumn id="5" name="Einkaufspreis je Flasche"/>
    <tableColumn id="6" name="Flascheninhalt (ml)"/>
    <tableColumn id="7" name="Glasmenge (ml)"/>
    <tableColumn id="8" name="Ausschankverlust"/>
    <tableColumn id="9" name="Zielquote Glas"/>
    <tableColumn id="10" name="Zielquote Flasche"/>
    <tableColumn id="11" name="Wirksamer Flascheninhalt (ml)"/>
    <tableColumn id="12" name="Wirksame Glasmenge (ml)"/>
    <tableColumn id="13" name="Wirksamer Ausschankverlust"/>
    <tableColumn id="14" name="Wirksame Zielquote Glas"/>
    <tableColumn id="15" name="Wirksame Zielquote Flasche"/>
    <tableColumn id="16" name="Nutzbare Menge (ml)"/>
    <tableColumn id="17" name="Volle Gläser je Flasche"/>
    <tableColumn id="18" name="Restmenge (ml)"/>
    <tableColumn id="19" name="Kostensatz je Glas"/>
    <tableColumn id="20" name="Preisempfehlung Glas"/>
    <tableColumn id="21" name="Verkaufspreis Glas"/>
    <tableColumn id="22" name="Wareneinsatzquote Glas"/>
    <tableColumn id="23" name="Abweichung Glas"/>
    <tableColumn id="24" name="Preisempfehlung Flasche"/>
    <tableColumn id="25" name="Verkaufspreis Flasche"/>
    <tableColumn id="26" name="Wareneinsatzquote Flasche"/>
    <tableColumn id="27" name="Abweichung Flasche"/>
    <tableColumn id="28" name="Geplante Gläser"/>
    <tableColumn id="29" name="Geplante Flaschen"/>
    <tableColumn id="30" name="Planumsatz"/>
    <tableColumn id="31" name="Planwareneinsatz"/>
    <tableColumn id="32" name="Plandeckungsbeitrag"/>
    <tableColumn id="33" name="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D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" customWidth="1" min="3" max="3"/>
    <col width="3" customWidth="1" min="4" max="4"/>
  </cols>
  <sheetData>
    <row r="1" ht="30" customHeight="1">
      <c r="A1" s="1" t="inlineStr">
        <is>
          <t>Auswertung aktive Weine</t>
        </is>
      </c>
      <c r="B1" s="32" t="n"/>
      <c r="C1" s="32" t="n"/>
      <c r="D1" s="33" t="n"/>
    </row>
    <row r="2" ht="24" customHeight="1">
      <c r="A2" s="2" t="inlineStr">
        <is>
          <t>Anzahl aktiver Weine</t>
        </is>
      </c>
      <c r="B2" s="3">
        <f>COUNTIFS(Weinkalkulation!$A$2:$A$101,"Ja",Weinkalkulation!$B$2:$B$101,"&lt;&gt;")</f>
        <v/>
      </c>
    </row>
    <row r="3" ht="24" customHeight="1">
      <c r="A3" s="4" t="inlineStr">
        <is>
          <t>Planumsatz</t>
        </is>
      </c>
      <c r="B3" s="5">
        <f>SUMIFS(Weinkalkulation!$AD$2:$AD$101,Weinkalkulation!$A$2:$A$101,"Ja")</f>
        <v/>
      </c>
    </row>
    <row r="4" ht="24" customHeight="1">
      <c r="A4" s="2" t="inlineStr">
        <is>
          <t>Planwareneinsatz</t>
        </is>
      </c>
      <c r="B4" s="6">
        <f>SUMIFS(Weinkalkulation!$AE$2:$AE$101,Weinkalkulation!$A$2:$A$101,"Ja")</f>
        <v/>
      </c>
    </row>
    <row r="5" ht="24" customHeight="1">
      <c r="A5" s="4" t="inlineStr">
        <is>
          <t>Plandeckungsbeitrag</t>
        </is>
      </c>
      <c r="B5" s="7">
        <f>SUMIFS(Weinkalkulation!$AF$2:$AF$101,Weinkalkulation!$A$2:$A$101,"Ja")</f>
        <v/>
      </c>
    </row>
    <row r="6" ht="24" customHeight="1">
      <c r="A6" s="2" t="inlineStr">
        <is>
          <t>Gewichtete Wareneinsatzquote</t>
        </is>
      </c>
      <c r="B6" s="8">
        <f>IFERROR(B4/B3,"")</f>
        <v/>
      </c>
    </row>
    <row r="7" ht="24" customHeight="1">
      <c r="A7" s="4" t="inlineStr">
        <is>
          <t>Anzahl aktiver Warnungen</t>
        </is>
      </c>
      <c r="B7" s="9">
        <f>COUNTIFS(Weinkalkulation!$A$2:$A$101,"Ja",Weinkalkulation!$B$2:$B$101,"&lt;&gt;",Weinkalkulation!$AG$2:$AG$101,"&lt;&gt;OK",Weinkalkulation!$AG$2:$AG$101,"&lt;&gt;Inaktiv",Weinkalkulation!$AG$2:$AG$101,"&lt;&gt;")</f>
        <v/>
      </c>
    </row>
  </sheetData>
  <mergeCells count="1">
    <mergeCell ref="A1:D1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>
  <sheetPr>
    <tabColor rgb="00A84F2A"/>
    <outlinePr summaryBelow="1" summaryRight="1"/>
    <pageSetUpPr/>
  </sheetPr>
  <dimension ref="A1:D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72" customWidth="1" min="2" max="2"/>
    <col width="22" customWidth="1" min="3" max="3"/>
    <col width="19" customWidth="1" min="4" max="4"/>
  </cols>
  <sheetData>
    <row r="1" ht="32" customHeight="1">
      <c r="A1" s="10" t="inlineStr">
        <is>
          <t>Bezeichnung</t>
        </is>
      </c>
      <c r="B1" s="10" t="inlineStr">
        <is>
          <t>Wert</t>
        </is>
      </c>
      <c r="C1" s="10" t="inlineStr">
        <is>
          <t>Einheit / Bedeutung</t>
        </is>
      </c>
      <c r="D1" s="10" t="inlineStr">
        <is>
          <t>Kategorien</t>
        </is>
      </c>
    </row>
    <row r="2" ht="22" customHeight="1">
      <c r="A2" s="11" t="inlineStr">
        <is>
          <t>Standard-Flascheninhalt</t>
        </is>
      </c>
      <c r="B2" s="12" t="n">
        <v>750</v>
      </c>
      <c r="C2" s="11" t="inlineStr">
        <is>
          <t>ml</t>
        </is>
      </c>
      <c r="D2" s="13" t="inlineStr">
        <is>
          <t>Weißwein</t>
        </is>
      </c>
    </row>
    <row r="3" ht="22" customHeight="1">
      <c r="A3" s="14" t="inlineStr">
        <is>
          <t>Standard-Glasmenge</t>
        </is>
      </c>
      <c r="B3" s="12" t="n">
        <v>150</v>
      </c>
      <c r="C3" s="14" t="inlineStr">
        <is>
          <t>ml</t>
        </is>
      </c>
      <c r="D3" s="13" t="inlineStr">
        <is>
          <t>Rotwein</t>
        </is>
      </c>
    </row>
    <row r="4" ht="22" customHeight="1">
      <c r="A4" s="11" t="inlineStr">
        <is>
          <t>Standard-Ausschankverlust</t>
        </is>
      </c>
      <c r="B4" s="15" t="n">
        <v>0.05</v>
      </c>
      <c r="C4" s="11" t="inlineStr">
        <is>
          <t>Anteil</t>
        </is>
      </c>
      <c r="D4" s="13" t="inlineStr">
        <is>
          <t>Roséwein</t>
        </is>
      </c>
    </row>
    <row r="5" ht="22" customHeight="1">
      <c r="A5" s="14" t="inlineStr">
        <is>
          <t>Ziel-Wareneinsatzquote Glas</t>
        </is>
      </c>
      <c r="B5" s="15" t="n">
        <v>0.28</v>
      </c>
      <c r="C5" s="14" t="inlineStr">
        <is>
          <t>Anteil</t>
        </is>
      </c>
      <c r="D5" s="13" t="inlineStr">
        <is>
          <t>Schaumwein</t>
        </is>
      </c>
    </row>
    <row r="6" ht="22" customHeight="1">
      <c r="A6" s="11" t="inlineStr">
        <is>
          <t>Ziel-Wareneinsatzquote Flasche</t>
        </is>
      </c>
      <c r="B6" s="15" t="n">
        <v>0.32</v>
      </c>
      <c r="C6" s="11" t="inlineStr">
        <is>
          <t>Anteil</t>
        </is>
      </c>
      <c r="D6" s="13" t="inlineStr">
        <is>
          <t>Dessertwein</t>
        </is>
      </c>
    </row>
    <row r="7" ht="22" customHeight="1">
      <c r="A7" s="14" t="inlineStr">
        <is>
          <t>Preisrundung</t>
        </is>
      </c>
      <c r="B7" s="16" t="n">
        <v>0.5</v>
      </c>
      <c r="C7" s="14" t="inlineStr">
        <is>
          <t>Euro</t>
        </is>
      </c>
      <c r="D7" s="14" t="n"/>
    </row>
    <row r="8" ht="22" customHeight="1">
      <c r="A8" s="11" t="inlineStr">
        <is>
          <t>Warngrenze über Zielquote</t>
        </is>
      </c>
      <c r="B8" s="15" t="n">
        <v>0.02</v>
      </c>
      <c r="C8" s="11" t="inlineStr">
        <is>
          <t>Prozentpunkte</t>
        </is>
      </c>
      <c r="D8" s="11" t="n"/>
    </row>
    <row r="9" ht="22" customHeight="1">
      <c r="A9" s="14" t="inlineStr">
        <is>
          <t>Planungsstand</t>
        </is>
      </c>
      <c r="B9" s="34" t="n">
        <v>46273</v>
      </c>
      <c r="C9" s="14" t="inlineStr">
        <is>
          <t>Datum</t>
        </is>
      </c>
      <c r="D9" s="14" t="n"/>
    </row>
    <row r="10"/>
    <row r="11" ht="24" customHeight="1">
      <c r="A11" s="18" t="inlineStr">
        <is>
          <t>Hinweise</t>
        </is>
      </c>
      <c r="B11" s="18" t="n"/>
      <c r="C11" s="18" t="n"/>
      <c r="D11" s="18" t="n"/>
    </row>
    <row r="12" ht="42" customHeight="1">
      <c r="A12" s="19" t="inlineStr">
        <is>
          <t>Nutzung</t>
        </is>
      </c>
      <c r="B12" s="20" t="inlineStr">
        <is>
          <t>Gelb markierte Zellen sind veränderbare Eingaben. Leere Abweichungen in der Weinkalkulation übernehmen die Standardwerte aus diesem Blatt.</t>
        </is>
      </c>
      <c r="C12" s="20" t="n"/>
      <c r="D12" s="20" t="n"/>
    </row>
    <row r="13" ht="58" customHeight="1">
      <c r="A13" s="21" t="inlineStr">
        <is>
          <t>Abgrenzung</t>
        </is>
      </c>
      <c r="B13" s="22" t="inlineStr">
        <is>
          <t>Diese Arbeitsmappe ist ausschließlich eine Kalkulationshilfe. Sie ersetzt weder Warenwirtschaft, Inventur, Bestellplanung, Speisekartengestaltung noch Rechts- oder Steuerberatung. Beträge werden ohne Steueraufteilung als eingegebene betriebliche Endbeträge behandelt. Alle Beispieldaten sind ausdrücklich fiktiv.</t>
        </is>
      </c>
      <c r="C13" s="22" t="n"/>
      <c r="D13" s="22" t="n"/>
    </row>
  </sheetData>
  <dataValidations count="7">
    <dataValidation sqref="B2" showErrorMessage="1" showInputMessage="1" allowBlank="0" errorTitle="Ungültiger Flascheninhalt" error="Bitte einen ganzzahligen Wert von 187 bis 6.000 ml eingeben." type="whole" operator="between">
      <formula1>187</formula1>
      <formula2>6000</formula2>
    </dataValidation>
    <dataValidation sqref="B3" showErrorMessage="1" showInputMessage="1" allowBlank="0" errorTitle="Ungültige Glasmenge" error="Bitte einen ganzzahligen Wert von 50 bis 500 ml eingeben." type="whole" operator="between">
      <formula1>50</formula1>
      <formula2>500</formula2>
    </dataValidation>
    <dataValidation sqref="B4" showErrorMessage="1" showInputMessage="1" allowBlank="0" errorTitle="Ungültiger Ausschankverlust" error="Bitte einen Wert von 0,0 % bis 30,0 % eingeben." type="decimal" operator="between">
      <formula1>0</formula1>
      <formula2>0.3</formula2>
    </dataValidation>
    <dataValidation sqref="B5:B6" showErrorMessage="1" showInputMessage="1" allowBlank="0" errorTitle="Ungültige Zielquote" error="Bitte einen Wert von 1,0 % bis 100,0 % eingeben." type="decimal" operator="between">
      <formula1>0.01</formula1>
      <formula2>1</formula2>
    </dataValidation>
    <dataValidation sqref="B7" showErrorMessage="1" showInputMessage="1" allowBlank="0" errorTitle="Ungültige Preisrundung" error="Bitte einen Wert von 0,01 € bis 100,00 € eingeben." type="decimal" operator="between">
      <formula1>0.01</formula1>
      <formula2>100</formula2>
    </dataValidation>
    <dataValidation sqref="B8" showErrorMessage="1" showInputMessage="1" allowBlank="0" errorTitle="Ungültige Warngrenze" error="Bitte einen Wert von 0,0 % bis 100,0 % eingeben." type="decimal" operator="between">
      <formula1>0</formula1>
      <formula2>1</formula2>
    </dataValidation>
    <dataValidation sqref="B9" showErrorMessage="1" showInputMessage="1" allowBlank="0" errorTitle="Ungültiges Datum" error="Bitte ein gültiges Datum eingeben." type="date" operator="between">
      <formula1>DATE(2020,1,1)</formula1>
      <formula2>DATE(2100,12,31)</formula2>
    </dataValidation>
  </dataValidations>
  <pageMargins left="0.75" right="0.75" top="1" bottom="1" header="0.5" footer="0.5"/>
  <pageSetup orientation="landscape"/>
</worksheet>
</file>

<file path=xl/worksheets/sheet3.xml><?xml version="1.0" encoding="utf-8"?>
<worksheet xmlns="http://schemas.openxmlformats.org/spreadsheetml/2006/main">
  <sheetPr>
    <tabColor rgb="002F6B4F"/>
    <outlinePr summaryBelow="1" summaryRight="1"/>
    <pageSetUpPr fitToPage="1"/>
  </sheetPr>
  <dimension ref="A1:AH101"/>
  <sheetViews>
    <sheetView showGridLines="0" workbookViewId="0">
      <pane xSplit="4" ySplit="1" topLeftCell="E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9" customWidth="1" min="1" max="1"/>
    <col width="11" customWidth="1" min="2" max="2"/>
    <col width="27" customWidth="1" min="3" max="3"/>
    <col width="15" customWidth="1" min="4" max="4"/>
    <col width="16" customWidth="1" min="5" max="5"/>
    <col width="15" customWidth="1" min="6" max="6"/>
    <col width="14" customWidth="1" min="7" max="7"/>
    <col width="14" customWidth="1" min="8" max="8"/>
    <col width="13" customWidth="1" min="9" max="9"/>
    <col width="14" customWidth="1" min="10" max="10"/>
    <col width="17" customWidth="1" min="11" max="11"/>
    <col width="16" customWidth="1" min="12" max="12"/>
    <col width="16" customWidth="1" min="13" max="13"/>
    <col width="15" customWidth="1" min="14" max="14"/>
    <col width="16" customWidth="1" min="15" max="15"/>
    <col width="15" customWidth="1" min="16" max="16"/>
    <col width="14" customWidth="1" min="17" max="17"/>
    <col width="13" customWidth="1" min="18" max="18"/>
    <col width="15" customWidth="1" min="19" max="19"/>
    <col width="16" customWidth="1" min="20" max="20"/>
    <col width="16" customWidth="1" min="21" max="21"/>
    <col width="15" customWidth="1" min="22" max="22"/>
    <col width="13" customWidth="1" min="23" max="23"/>
    <col width="17" customWidth="1" min="24" max="24"/>
    <col width="17" customWidth="1" min="25" max="25"/>
    <col width="16" customWidth="1" min="26" max="26"/>
    <col width="14" customWidth="1" min="27" max="27"/>
    <col width="13" customWidth="1" min="28" max="28"/>
    <col width="14" customWidth="1" min="29" max="29"/>
    <col width="16" customWidth="1" min="30" max="30"/>
    <col width="17" customWidth="1" min="31" max="31"/>
    <col width="18" customWidth="1" min="32" max="32"/>
    <col width="25" customWidth="1" min="33" max="33"/>
    <col hidden="1" width="13" customWidth="1" min="34" max="34"/>
  </cols>
  <sheetData>
    <row r="1" ht="58" customHeight="1">
      <c r="A1" s="10" t="inlineStr">
        <is>
          <t>Aktiv</t>
        </is>
      </c>
      <c r="B1" s="10" t="inlineStr">
        <is>
          <t>Wein-ID</t>
        </is>
      </c>
      <c r="C1" s="10" t="inlineStr">
        <is>
          <t>Weinbezeichnung</t>
        </is>
      </c>
      <c r="D1" s="10" t="inlineStr">
        <is>
          <t>Kategorie</t>
        </is>
      </c>
      <c r="E1" s="10" t="inlineStr">
        <is>
          <t>Einkaufspreis je Flasche</t>
        </is>
      </c>
      <c r="F1" s="10" t="inlineStr">
        <is>
          <t>Flascheninhalt (ml)</t>
        </is>
      </c>
      <c r="G1" s="10" t="inlineStr">
        <is>
          <t>Glasmenge (ml)</t>
        </is>
      </c>
      <c r="H1" s="10" t="inlineStr">
        <is>
          <t>Ausschankverlust</t>
        </is>
      </c>
      <c r="I1" s="10" t="inlineStr">
        <is>
          <t>Zielquote Glas</t>
        </is>
      </c>
      <c r="J1" s="10" t="inlineStr">
        <is>
          <t>Zielquote Flasche</t>
        </is>
      </c>
      <c r="K1" s="10" t="inlineStr">
        <is>
          <t>Wirksamer Flascheninhalt (ml)</t>
        </is>
      </c>
      <c r="L1" s="10" t="inlineStr">
        <is>
          <t>Wirksame Glasmenge (ml)</t>
        </is>
      </c>
      <c r="M1" s="10" t="inlineStr">
        <is>
          <t>Wirksamer Ausschankverlust</t>
        </is>
      </c>
      <c r="N1" s="10" t="inlineStr">
        <is>
          <t>Wirksame Zielquote Glas</t>
        </is>
      </c>
      <c r="O1" s="10" t="inlineStr">
        <is>
          <t>Wirksame Zielquote Flasche</t>
        </is>
      </c>
      <c r="P1" s="10" t="inlineStr">
        <is>
          <t>Nutzbare Menge (ml)</t>
        </is>
      </c>
      <c r="Q1" s="10" t="inlineStr">
        <is>
          <t>Volle Gläser je Flasche</t>
        </is>
      </c>
      <c r="R1" s="10" t="inlineStr">
        <is>
          <t>Restmenge (ml)</t>
        </is>
      </c>
      <c r="S1" s="10" t="inlineStr">
        <is>
          <t>Kostensatz je Glas</t>
        </is>
      </c>
      <c r="T1" s="10" t="inlineStr">
        <is>
          <t>Preisempfehlung Glas</t>
        </is>
      </c>
      <c r="U1" s="10" t="inlineStr">
        <is>
          <t>Verkaufspreis Glas</t>
        </is>
      </c>
      <c r="V1" s="10" t="inlineStr">
        <is>
          <t>Wareneinsatzquote Glas</t>
        </is>
      </c>
      <c r="W1" s="10" t="inlineStr">
        <is>
          <t>Abweichung Glas</t>
        </is>
      </c>
      <c r="X1" s="10" t="inlineStr">
        <is>
          <t>Preisempfehlung Flasche</t>
        </is>
      </c>
      <c r="Y1" s="10" t="inlineStr">
        <is>
          <t>Verkaufspreis Flasche</t>
        </is>
      </c>
      <c r="Z1" s="10" t="inlineStr">
        <is>
          <t>Wareneinsatzquote Flasche</t>
        </is>
      </c>
      <c r="AA1" s="10" t="inlineStr">
        <is>
          <t>Abweichung Flasche</t>
        </is>
      </c>
      <c r="AB1" s="10" t="inlineStr">
        <is>
          <t>Geplante Gläser</t>
        </is>
      </c>
      <c r="AC1" s="10" t="inlineStr">
        <is>
          <t>Geplante Flaschen</t>
        </is>
      </c>
      <c r="AD1" s="10" t="inlineStr">
        <is>
          <t>Planumsatz</t>
        </is>
      </c>
      <c r="AE1" s="10" t="inlineStr">
        <is>
          <t>Planwareneinsatz</t>
        </is>
      </c>
      <c r="AF1" s="10" t="inlineStr">
        <is>
          <t>Plandeckungsbeitrag</t>
        </is>
      </c>
      <c r="AG1" s="10" t="inlineStr">
        <is>
          <t>Status</t>
        </is>
      </c>
      <c r="AH1" t="inlineStr">
        <is>
          <t>Kategorienliste</t>
        </is>
      </c>
    </row>
    <row r="2" ht="22" customHeight="1">
      <c r="A2" s="23" t="inlineStr">
        <is>
          <t>Ja</t>
        </is>
      </c>
      <c r="B2" s="23" t="inlineStr">
        <is>
          <t>W-001</t>
        </is>
      </c>
      <c r="C2" s="13" t="inlineStr">
        <is>
          <t>Mondtal Weiß</t>
        </is>
      </c>
      <c r="D2" s="23" t="inlineStr">
        <is>
          <t>Weißwein</t>
        </is>
      </c>
      <c r="E2" s="16" t="n">
        <v>6.8</v>
      </c>
      <c r="F2" s="24" t="n"/>
      <c r="G2" s="24" t="n"/>
      <c r="H2" s="25" t="n"/>
      <c r="I2" s="25" t="n"/>
      <c r="J2" s="25" t="n"/>
      <c r="K2" s="26">
        <f>IF($B2="","",IF($F2="",Einstellungen!$B$2,$F2))</f>
        <v/>
      </c>
      <c r="L2" s="26">
        <f>IF($B2="","",IF($G2="",Einstellungen!$B$3,$G2))</f>
        <v/>
      </c>
      <c r="M2" s="27">
        <f>IF($B2="","",IF($H2="",Einstellungen!$B$4,$H2))</f>
        <v/>
      </c>
      <c r="N2" s="27">
        <f>IF($B2="","",IF($I2="",Einstellungen!$B$5,$I2))</f>
        <v/>
      </c>
      <c r="O2" s="27">
        <f>IF($B2="","",IF($J2="",Einstellungen!$B$6,$J2))</f>
        <v/>
      </c>
      <c r="P2" s="28">
        <f>IF($B2="","",K2*(1-M2))</f>
        <v/>
      </c>
      <c r="Q2" s="26">
        <f>IF($B2="","",IFERROR(INT(P2/L2),0))</f>
        <v/>
      </c>
      <c r="R2" s="28">
        <f>IF($B2="","",IFERROR(P2-Q2*L2,0))</f>
        <v/>
      </c>
      <c r="S2" s="29">
        <f>IF(OR($B2="",$E2="",Q2&lt;1),"",IFERROR($E2/Q2,""))</f>
        <v/>
      </c>
      <c r="T2" s="29">
        <f>IF(S2="","",IFERROR(CEILING(S2/N2,Einstellungen!$B$7),""))</f>
        <v/>
      </c>
      <c r="U2" s="16" t="n">
        <v>5.5</v>
      </c>
      <c r="V2" s="30">
        <f>IF(OR($B2="",U2=""),"",IFERROR(S2/U2,""))</f>
        <v/>
      </c>
      <c r="W2" s="30">
        <f>IF(V2="","",V2-N2)</f>
        <v/>
      </c>
      <c r="X2" s="29">
        <f>IF(OR($B2="",$E2=""),"",IFERROR(CEILING($E2/O2,Einstellungen!$B$7),""))</f>
        <v/>
      </c>
      <c r="Y2" s="16" t="n">
        <v>24</v>
      </c>
      <c r="Z2" s="30">
        <f>IF(OR($B2="",Y2=""),"",IFERROR($E2/Y2,""))</f>
        <v/>
      </c>
      <c r="AA2" s="30">
        <f>IF(Z2="","",Z2-O2)</f>
        <v/>
      </c>
      <c r="AB2" s="24" t="n">
        <v>80</v>
      </c>
      <c r="AC2" s="24" t="n">
        <v>12</v>
      </c>
      <c r="AD2" s="29">
        <f>IF($B2="","",IFERROR(U2*AB2+Y2*AC2,0))</f>
        <v/>
      </c>
      <c r="AE2" s="29">
        <f>IF($B2="","",IFERROR(S2*AB2+E2*AC2,0))</f>
        <v/>
      </c>
      <c r="AF2" s="29">
        <f>IF($B2="","",AD2-AE2)</f>
        <v/>
      </c>
      <c r="AG2" s="31">
        <f>IF($B2="","",IF($A2="Nein","Inaktiv",IF(OR($A2="",$C2="",$D2=""),"Stammdaten fehlen",IF($E2="","Einkaufspreis fehlt",IF(Q2&lt;1,"Keine volle Glasportion",IF(AND(AB2&gt;0,U2=""),"Glaspreis fehlt",IF(AND(AC2&gt;0,Y2=""),"Flaschenpreis fehlt",IF(OR(W2&gt;Einstellungen!$B$8,AA2&gt;Einstellungen!$B$8),"Zielquote überschritten","OK"))))))))</f>
        <v/>
      </c>
      <c r="AH2">
        <f>Einstellungen!$D$2</f>
        <v/>
      </c>
    </row>
    <row r="3" ht="22" customHeight="1">
      <c r="A3" s="23" t="inlineStr">
        <is>
          <t>Ja</t>
        </is>
      </c>
      <c r="B3" s="23" t="inlineStr">
        <is>
          <t>W-002</t>
        </is>
      </c>
      <c r="C3" s="13" t="inlineStr">
        <is>
          <t>Silberufer Riesling</t>
        </is>
      </c>
      <c r="D3" s="23" t="inlineStr">
        <is>
          <t>Weißwein</t>
        </is>
      </c>
      <c r="E3" s="16" t="n">
        <v>8.4</v>
      </c>
      <c r="F3" s="24" t="n"/>
      <c r="G3" s="24" t="n"/>
      <c r="H3" s="25" t="n"/>
      <c r="I3" s="25" t="n"/>
      <c r="J3" s="25" t="n"/>
      <c r="K3" s="26">
        <f>IF($B3="","",IF($F3="",Einstellungen!$B$2,$F3))</f>
        <v/>
      </c>
      <c r="L3" s="26">
        <f>IF($B3="","",IF($G3="",Einstellungen!$B$3,$G3))</f>
        <v/>
      </c>
      <c r="M3" s="27">
        <f>IF($B3="","",IF($H3="",Einstellungen!$B$4,$H3))</f>
        <v/>
      </c>
      <c r="N3" s="27">
        <f>IF($B3="","",IF($I3="",Einstellungen!$B$5,$I3))</f>
        <v/>
      </c>
      <c r="O3" s="27">
        <f>IF($B3="","",IF($J3="",Einstellungen!$B$6,$J3))</f>
        <v/>
      </c>
      <c r="P3" s="28">
        <f>IF($B3="","",K3*(1-M3))</f>
        <v/>
      </c>
      <c r="Q3" s="26">
        <f>IF($B3="","",IFERROR(INT(P3/L3),0))</f>
        <v/>
      </c>
      <c r="R3" s="28">
        <f>IF($B3="","",IFERROR(P3-Q3*L3,0))</f>
        <v/>
      </c>
      <c r="S3" s="29">
        <f>IF(OR($B3="",$E3="",Q3&lt;1),"",IFERROR($E3/Q3,""))</f>
        <v/>
      </c>
      <c r="T3" s="29">
        <f>IF(S3="","",IFERROR(CEILING(S3/N3,Einstellungen!$B$7),""))</f>
        <v/>
      </c>
      <c r="U3" s="16" t="n">
        <v>6</v>
      </c>
      <c r="V3" s="30">
        <f>IF(OR($B3="",U3=""),"",IFERROR(S3/U3,""))</f>
        <v/>
      </c>
      <c r="W3" s="30">
        <f>IF(V3="","",V3-N3)</f>
        <v/>
      </c>
      <c r="X3" s="29">
        <f>IF(OR($B3="",$E3=""),"",IFERROR(CEILING($E3/O3,Einstellungen!$B$7),""))</f>
        <v/>
      </c>
      <c r="Y3" s="16" t="n">
        <v>28</v>
      </c>
      <c r="Z3" s="30">
        <f>IF(OR($B3="",Y3=""),"",IFERROR($E3/Y3,""))</f>
        <v/>
      </c>
      <c r="AA3" s="30">
        <f>IF(Z3="","",Z3-O3)</f>
        <v/>
      </c>
      <c r="AB3" s="24" t="n">
        <v>65</v>
      </c>
      <c r="AC3" s="24" t="n">
        <v>10</v>
      </c>
      <c r="AD3" s="29">
        <f>IF($B3="","",IFERROR(U3*AB3+Y3*AC3,0))</f>
        <v/>
      </c>
      <c r="AE3" s="29">
        <f>IF($B3="","",IFERROR(S3*AB3+E3*AC3,0))</f>
        <v/>
      </c>
      <c r="AF3" s="29">
        <f>IF($B3="","",AD3-AE3)</f>
        <v/>
      </c>
      <c r="AG3" s="31">
        <f>IF($B3="","",IF($A3="Nein","Inaktiv",IF(OR($A3="",$C3="",$D3=""),"Stammdaten fehlen",IF($E3="","Einkaufspreis fehlt",IF(Q3&lt;1,"Keine volle Glasportion",IF(AND(AB3&gt;0,U3=""),"Glaspreis fehlt",IF(AND(AC3&gt;0,Y3=""),"Flaschenpreis fehlt",IF(OR(W3&gt;Einstellungen!$B$8,AA3&gt;Einstellungen!$B$8),"Zielquote überschritten","OK"))))))))</f>
        <v/>
      </c>
      <c r="AH3">
        <f>Einstellungen!$D$3</f>
        <v/>
      </c>
    </row>
    <row r="4" ht="22" customHeight="1">
      <c r="A4" s="23" t="inlineStr">
        <is>
          <t>Ja</t>
        </is>
      </c>
      <c r="B4" s="23" t="inlineStr">
        <is>
          <t>W-003</t>
        </is>
      </c>
      <c r="C4" s="13" t="inlineStr">
        <is>
          <t>Abendhain Rot</t>
        </is>
      </c>
      <c r="D4" s="23" t="inlineStr">
        <is>
          <t>Rotwein</t>
        </is>
      </c>
      <c r="E4" s="16" t="n">
        <v>7.9</v>
      </c>
      <c r="F4" s="24" t="n"/>
      <c r="G4" s="24" t="n"/>
      <c r="H4" s="25" t="n"/>
      <c r="I4" s="25" t="n"/>
      <c r="J4" s="25" t="n"/>
      <c r="K4" s="26">
        <f>IF($B4="","",IF($F4="",Einstellungen!$B$2,$F4))</f>
        <v/>
      </c>
      <c r="L4" s="26">
        <f>IF($B4="","",IF($G4="",Einstellungen!$B$3,$G4))</f>
        <v/>
      </c>
      <c r="M4" s="27">
        <f>IF($B4="","",IF($H4="",Einstellungen!$B$4,$H4))</f>
        <v/>
      </c>
      <c r="N4" s="27">
        <f>IF($B4="","",IF($I4="",Einstellungen!$B$5,$I4))</f>
        <v/>
      </c>
      <c r="O4" s="27">
        <f>IF($B4="","",IF($J4="",Einstellungen!$B$6,$J4))</f>
        <v/>
      </c>
      <c r="P4" s="28">
        <f>IF($B4="","",K4*(1-M4))</f>
        <v/>
      </c>
      <c r="Q4" s="26">
        <f>IF($B4="","",IFERROR(INT(P4/L4),0))</f>
        <v/>
      </c>
      <c r="R4" s="28">
        <f>IF($B4="","",IFERROR(P4-Q4*L4,0))</f>
        <v/>
      </c>
      <c r="S4" s="29">
        <f>IF(OR($B4="",$E4="",Q4&lt;1),"",IFERROR($E4/Q4,""))</f>
        <v/>
      </c>
      <c r="T4" s="29">
        <f>IF(S4="","",IFERROR(CEILING(S4/N4,Einstellungen!$B$7),""))</f>
        <v/>
      </c>
      <c r="U4" s="16" t="n">
        <v>6</v>
      </c>
      <c r="V4" s="30">
        <f>IF(OR($B4="",U4=""),"",IFERROR(S4/U4,""))</f>
        <v/>
      </c>
      <c r="W4" s="30">
        <f>IF(V4="","",V4-N4)</f>
        <v/>
      </c>
      <c r="X4" s="29">
        <f>IF(OR($B4="",$E4=""),"",IFERROR(CEILING($E4/O4,Einstellungen!$B$7),""))</f>
        <v/>
      </c>
      <c r="Y4" s="16" t="n">
        <v>27</v>
      </c>
      <c r="Z4" s="30">
        <f>IF(OR($B4="",Y4=""),"",IFERROR($E4/Y4,""))</f>
        <v/>
      </c>
      <c r="AA4" s="30">
        <f>IF(Z4="","",Z4-O4)</f>
        <v/>
      </c>
      <c r="AB4" s="24" t="n">
        <v>55</v>
      </c>
      <c r="AC4" s="24" t="n">
        <v>14</v>
      </c>
      <c r="AD4" s="29">
        <f>IF($B4="","",IFERROR(U4*AB4+Y4*AC4,0))</f>
        <v/>
      </c>
      <c r="AE4" s="29">
        <f>IF($B4="","",IFERROR(S4*AB4+E4*AC4,0))</f>
        <v/>
      </c>
      <c r="AF4" s="29">
        <f>IF($B4="","",AD4-AE4)</f>
        <v/>
      </c>
      <c r="AG4" s="31">
        <f>IF($B4="","",IF($A4="Nein","Inaktiv",IF(OR($A4="",$C4="",$D4=""),"Stammdaten fehlen",IF($E4="","Einkaufspreis fehlt",IF(Q4&lt;1,"Keine volle Glasportion",IF(AND(AB4&gt;0,U4=""),"Glaspreis fehlt",IF(AND(AC4&gt;0,Y4=""),"Flaschenpreis fehlt",IF(OR(W4&gt;Einstellungen!$B$8,AA4&gt;Einstellungen!$B$8),"Zielquote überschritten","OK"))))))))</f>
        <v/>
      </c>
      <c r="AH4">
        <f>Einstellungen!$D$4</f>
        <v/>
      </c>
    </row>
    <row r="5" ht="22" customHeight="1">
      <c r="A5" s="23" t="inlineStr">
        <is>
          <t>Ja</t>
        </is>
      </c>
      <c r="B5" s="23" t="inlineStr">
        <is>
          <t>W-004</t>
        </is>
      </c>
      <c r="C5" s="13" t="inlineStr">
        <is>
          <t>Kupferstern Cuvée</t>
        </is>
      </c>
      <c r="D5" s="23" t="inlineStr">
        <is>
          <t>Rotwein</t>
        </is>
      </c>
      <c r="E5" s="16" t="n">
        <v>11.5</v>
      </c>
      <c r="F5" s="24" t="n"/>
      <c r="G5" s="24" t="n"/>
      <c r="H5" s="25" t="n"/>
      <c r="I5" s="25" t="n"/>
      <c r="J5" s="25" t="n"/>
      <c r="K5" s="26">
        <f>IF($B5="","",IF($F5="",Einstellungen!$B$2,$F5))</f>
        <v/>
      </c>
      <c r="L5" s="26">
        <f>IF($B5="","",IF($G5="",Einstellungen!$B$3,$G5))</f>
        <v/>
      </c>
      <c r="M5" s="27">
        <f>IF($B5="","",IF($H5="",Einstellungen!$B$4,$H5))</f>
        <v/>
      </c>
      <c r="N5" s="27">
        <f>IF($B5="","",IF($I5="",Einstellungen!$B$5,$I5))</f>
        <v/>
      </c>
      <c r="O5" s="27">
        <f>IF($B5="","",IF($J5="",Einstellungen!$B$6,$J5))</f>
        <v/>
      </c>
      <c r="P5" s="28">
        <f>IF($B5="","",K5*(1-M5))</f>
        <v/>
      </c>
      <c r="Q5" s="26">
        <f>IF($B5="","",IFERROR(INT(P5/L5),0))</f>
        <v/>
      </c>
      <c r="R5" s="28">
        <f>IF($B5="","",IFERROR(P5-Q5*L5,0))</f>
        <v/>
      </c>
      <c r="S5" s="29">
        <f>IF(OR($B5="",$E5="",Q5&lt;1),"",IFERROR($E5/Q5,""))</f>
        <v/>
      </c>
      <c r="T5" s="29">
        <f>IF(S5="","",IFERROR(CEILING(S5/N5,Einstellungen!$B$7),""))</f>
        <v/>
      </c>
      <c r="U5" s="16" t="n">
        <v>7.5</v>
      </c>
      <c r="V5" s="30">
        <f>IF(OR($B5="",U5=""),"",IFERROR(S5/U5,""))</f>
        <v/>
      </c>
      <c r="W5" s="30">
        <f>IF(V5="","",V5-N5)</f>
        <v/>
      </c>
      <c r="X5" s="29">
        <f>IF(OR($B5="",$E5=""),"",IFERROR(CEILING($E5/O5,Einstellungen!$B$7),""))</f>
        <v/>
      </c>
      <c r="Y5" s="16" t="n">
        <v>36</v>
      </c>
      <c r="Z5" s="30">
        <f>IF(OR($B5="",Y5=""),"",IFERROR($E5/Y5,""))</f>
        <v/>
      </c>
      <c r="AA5" s="30">
        <f>IF(Z5="","",Z5-O5)</f>
        <v/>
      </c>
      <c r="AB5" s="24" t="n">
        <v>40</v>
      </c>
      <c r="AC5" s="24" t="n">
        <v>8</v>
      </c>
      <c r="AD5" s="29">
        <f>IF($B5="","",IFERROR(U5*AB5+Y5*AC5,0))</f>
        <v/>
      </c>
      <c r="AE5" s="29">
        <f>IF($B5="","",IFERROR(S5*AB5+E5*AC5,0))</f>
        <v/>
      </c>
      <c r="AF5" s="29">
        <f>IF($B5="","",AD5-AE5)</f>
        <v/>
      </c>
      <c r="AG5" s="31">
        <f>IF($B5="","",IF($A5="Nein","Inaktiv",IF(OR($A5="",$C5="",$D5=""),"Stammdaten fehlen",IF($E5="","Einkaufspreis fehlt",IF(Q5&lt;1,"Keine volle Glasportion",IF(AND(AB5&gt;0,U5=""),"Glaspreis fehlt",IF(AND(AC5&gt;0,Y5=""),"Flaschenpreis fehlt",IF(OR(W5&gt;Einstellungen!$B$8,AA5&gt;Einstellungen!$B$8),"Zielquote überschritten","OK"))))))))</f>
        <v/>
      </c>
      <c r="AH5">
        <f>Einstellungen!$D$5</f>
        <v/>
      </c>
    </row>
    <row r="6" ht="22" customHeight="1">
      <c r="A6" s="23" t="inlineStr">
        <is>
          <t>Ja</t>
        </is>
      </c>
      <c r="B6" s="23" t="inlineStr">
        <is>
          <t>W-005</t>
        </is>
      </c>
      <c r="C6" s="13" t="inlineStr">
        <is>
          <t>Rosenfeld Rosé</t>
        </is>
      </c>
      <c r="D6" s="23" t="inlineStr">
        <is>
          <t>Roséwein</t>
        </is>
      </c>
      <c r="E6" s="16" t="n">
        <v>7.2</v>
      </c>
      <c r="F6" s="24" t="n"/>
      <c r="G6" s="24" t="n"/>
      <c r="H6" s="25" t="n"/>
      <c r="I6" s="25" t="n"/>
      <c r="J6" s="25" t="n"/>
      <c r="K6" s="26">
        <f>IF($B6="","",IF($F6="",Einstellungen!$B$2,$F6))</f>
        <v/>
      </c>
      <c r="L6" s="26">
        <f>IF($B6="","",IF($G6="",Einstellungen!$B$3,$G6))</f>
        <v/>
      </c>
      <c r="M6" s="27">
        <f>IF($B6="","",IF($H6="",Einstellungen!$B$4,$H6))</f>
        <v/>
      </c>
      <c r="N6" s="27">
        <f>IF($B6="","",IF($I6="",Einstellungen!$B$5,$I6))</f>
        <v/>
      </c>
      <c r="O6" s="27">
        <f>IF($B6="","",IF($J6="",Einstellungen!$B$6,$J6))</f>
        <v/>
      </c>
      <c r="P6" s="28">
        <f>IF($B6="","",K6*(1-M6))</f>
        <v/>
      </c>
      <c r="Q6" s="26">
        <f>IF($B6="","",IFERROR(INT(P6/L6),0))</f>
        <v/>
      </c>
      <c r="R6" s="28">
        <f>IF($B6="","",IFERROR(P6-Q6*L6,0))</f>
        <v/>
      </c>
      <c r="S6" s="29">
        <f>IF(OR($B6="",$E6="",Q6&lt;1),"",IFERROR($E6/Q6,""))</f>
        <v/>
      </c>
      <c r="T6" s="29">
        <f>IF(S6="","",IFERROR(CEILING(S6/N6,Einstellungen!$B$7),""))</f>
        <v/>
      </c>
      <c r="U6" s="16" t="n">
        <v>5.5</v>
      </c>
      <c r="V6" s="30">
        <f>IF(OR($B6="",U6=""),"",IFERROR(S6/U6,""))</f>
        <v/>
      </c>
      <c r="W6" s="30">
        <f>IF(V6="","",V6-N6)</f>
        <v/>
      </c>
      <c r="X6" s="29">
        <f>IF(OR($B6="",$E6=""),"",IFERROR(CEILING($E6/O6,Einstellungen!$B$7),""))</f>
        <v/>
      </c>
      <c r="Y6" s="16" t="n">
        <v>25</v>
      </c>
      <c r="Z6" s="30">
        <f>IF(OR($B6="",Y6=""),"",IFERROR($E6/Y6,""))</f>
        <v/>
      </c>
      <c r="AA6" s="30">
        <f>IF(Z6="","",Z6-O6)</f>
        <v/>
      </c>
      <c r="AB6" s="24" t="n">
        <v>70</v>
      </c>
      <c r="AC6" s="24" t="n">
        <v>9</v>
      </c>
      <c r="AD6" s="29">
        <f>IF($B6="","",IFERROR(U6*AB6+Y6*AC6,0))</f>
        <v/>
      </c>
      <c r="AE6" s="29">
        <f>IF($B6="","",IFERROR(S6*AB6+E6*AC6,0))</f>
        <v/>
      </c>
      <c r="AF6" s="29">
        <f>IF($B6="","",AD6-AE6)</f>
        <v/>
      </c>
      <c r="AG6" s="31">
        <f>IF($B6="","",IF($A6="Nein","Inaktiv",IF(OR($A6="",$C6="",$D6=""),"Stammdaten fehlen",IF($E6="","Einkaufspreis fehlt",IF(Q6&lt;1,"Keine volle Glasportion",IF(AND(AB6&gt;0,U6=""),"Glaspreis fehlt",IF(AND(AC6&gt;0,Y6=""),"Flaschenpreis fehlt",IF(OR(W6&gt;Einstellungen!$B$8,AA6&gt;Einstellungen!$B$8),"Zielquote überschritten","OK"))))))))</f>
        <v/>
      </c>
      <c r="AH6">
        <f>Einstellungen!$D$6</f>
        <v/>
      </c>
    </row>
    <row r="7" ht="22" customHeight="1">
      <c r="A7" s="23" t="inlineStr">
        <is>
          <t>Ja</t>
        </is>
      </c>
      <c r="B7" s="23" t="inlineStr">
        <is>
          <t>W-006</t>
        </is>
      </c>
      <c r="C7" s="13" t="inlineStr">
        <is>
          <t>Wolkenperle Brut</t>
        </is>
      </c>
      <c r="D7" s="23" t="inlineStr">
        <is>
          <t>Schaumwein</t>
        </is>
      </c>
      <c r="E7" s="16" t="n">
        <v>10.8</v>
      </c>
      <c r="F7" s="24" t="n"/>
      <c r="G7" s="24" t="n">
        <v>100</v>
      </c>
      <c r="H7" s="25" t="n"/>
      <c r="I7" s="25" t="n"/>
      <c r="J7" s="25" t="n"/>
      <c r="K7" s="26">
        <f>IF($B7="","",IF($F7="",Einstellungen!$B$2,$F7))</f>
        <v/>
      </c>
      <c r="L7" s="26">
        <f>IF($B7="","",IF($G7="",Einstellungen!$B$3,$G7))</f>
        <v/>
      </c>
      <c r="M7" s="27">
        <f>IF($B7="","",IF($H7="",Einstellungen!$B$4,$H7))</f>
        <v/>
      </c>
      <c r="N7" s="27">
        <f>IF($B7="","",IF($I7="",Einstellungen!$B$5,$I7))</f>
        <v/>
      </c>
      <c r="O7" s="27">
        <f>IF($B7="","",IF($J7="",Einstellungen!$B$6,$J7))</f>
        <v/>
      </c>
      <c r="P7" s="28">
        <f>IF($B7="","",K7*(1-M7))</f>
        <v/>
      </c>
      <c r="Q7" s="26">
        <f>IF($B7="","",IFERROR(INT(P7/L7),0))</f>
        <v/>
      </c>
      <c r="R7" s="28">
        <f>IF($B7="","",IFERROR(P7-Q7*L7,0))</f>
        <v/>
      </c>
      <c r="S7" s="29">
        <f>IF(OR($B7="",$E7="",Q7&lt;1),"",IFERROR($E7/Q7,""))</f>
        <v/>
      </c>
      <c r="T7" s="29">
        <f>IF(S7="","",IFERROR(CEILING(S7/N7,Einstellungen!$B$7),""))</f>
        <v/>
      </c>
      <c r="U7" s="16" t="n">
        <v>6.5</v>
      </c>
      <c r="V7" s="30">
        <f>IF(OR($B7="",U7=""),"",IFERROR(S7/U7,""))</f>
        <v/>
      </c>
      <c r="W7" s="30">
        <f>IF(V7="","",V7-N7)</f>
        <v/>
      </c>
      <c r="X7" s="29">
        <f>IF(OR($B7="",$E7=""),"",IFERROR(CEILING($E7/O7,Einstellungen!$B$7),""))</f>
        <v/>
      </c>
      <c r="Y7" s="16" t="n">
        <v>34</v>
      </c>
      <c r="Z7" s="30">
        <f>IF(OR($B7="",Y7=""),"",IFERROR($E7/Y7,""))</f>
        <v/>
      </c>
      <c r="AA7" s="30">
        <f>IF(Z7="","",Z7-O7)</f>
        <v/>
      </c>
      <c r="AB7" s="24" t="n">
        <v>75</v>
      </c>
      <c r="AC7" s="24" t="n">
        <v>11</v>
      </c>
      <c r="AD7" s="29">
        <f>IF($B7="","",IFERROR(U7*AB7+Y7*AC7,0))</f>
        <v/>
      </c>
      <c r="AE7" s="29">
        <f>IF($B7="","",IFERROR(S7*AB7+E7*AC7,0))</f>
        <v/>
      </c>
      <c r="AF7" s="29">
        <f>IF($B7="","",AD7-AE7)</f>
        <v/>
      </c>
      <c r="AG7" s="31">
        <f>IF($B7="","",IF($A7="Nein","Inaktiv",IF(OR($A7="",$C7="",$D7=""),"Stammdaten fehlen",IF($E7="","Einkaufspreis fehlt",IF(Q7&lt;1,"Keine volle Glasportion",IF(AND(AB7&gt;0,U7=""),"Glaspreis fehlt",IF(AND(AC7&gt;0,Y7=""),"Flaschenpreis fehlt",IF(OR(W7&gt;Einstellungen!$B$8,AA7&gt;Einstellungen!$B$8),"Zielquote überschritten","OK"))))))))</f>
        <v/>
      </c>
    </row>
    <row r="8" ht="22" customHeight="1">
      <c r="A8" s="23" t="inlineStr">
        <is>
          <t>Ja</t>
        </is>
      </c>
      <c r="B8" s="23" t="inlineStr">
        <is>
          <t>W-007</t>
        </is>
      </c>
      <c r="C8" s="13" t="inlineStr">
        <is>
          <t>Morgenlicht Secco</t>
        </is>
      </c>
      <c r="D8" s="23" t="inlineStr">
        <is>
          <t>Schaumwein</t>
        </is>
      </c>
      <c r="E8" s="16" t="n">
        <v>6.6</v>
      </c>
      <c r="F8" s="24" t="n"/>
      <c r="G8" s="24" t="n"/>
      <c r="H8" s="25" t="n"/>
      <c r="I8" s="25" t="n"/>
      <c r="J8" s="25" t="n"/>
      <c r="K8" s="26">
        <f>IF($B8="","",IF($F8="",Einstellungen!$B$2,$F8))</f>
        <v/>
      </c>
      <c r="L8" s="26">
        <f>IF($B8="","",IF($G8="",Einstellungen!$B$3,$G8))</f>
        <v/>
      </c>
      <c r="M8" s="27">
        <f>IF($B8="","",IF($H8="",Einstellungen!$B$4,$H8))</f>
        <v/>
      </c>
      <c r="N8" s="27">
        <f>IF($B8="","",IF($I8="",Einstellungen!$B$5,$I8))</f>
        <v/>
      </c>
      <c r="O8" s="27">
        <f>IF($B8="","",IF($J8="",Einstellungen!$B$6,$J8))</f>
        <v/>
      </c>
      <c r="P8" s="28">
        <f>IF($B8="","",K8*(1-M8))</f>
        <v/>
      </c>
      <c r="Q8" s="26">
        <f>IF($B8="","",IFERROR(INT(P8/L8),0))</f>
        <v/>
      </c>
      <c r="R8" s="28">
        <f>IF($B8="","",IFERROR(P8-Q8*L8,0))</f>
        <v/>
      </c>
      <c r="S8" s="29">
        <f>IF(OR($B8="",$E8="",Q8&lt;1),"",IFERROR($E8/Q8,""))</f>
        <v/>
      </c>
      <c r="T8" s="29">
        <f>IF(S8="","",IFERROR(CEILING(S8/N8,Einstellungen!$B$7),""))</f>
        <v/>
      </c>
      <c r="U8" s="16" t="n">
        <v>5</v>
      </c>
      <c r="V8" s="30">
        <f>IF(OR($B8="",U8=""),"",IFERROR(S8/U8,""))</f>
        <v/>
      </c>
      <c r="W8" s="30">
        <f>IF(V8="","",V8-N8)</f>
        <v/>
      </c>
      <c r="X8" s="29">
        <f>IF(OR($B8="",$E8=""),"",IFERROR(CEILING($E8/O8,Einstellungen!$B$7),""))</f>
        <v/>
      </c>
      <c r="Y8" s="16" t="n">
        <v>23</v>
      </c>
      <c r="Z8" s="30">
        <f>IF(OR($B8="",Y8=""),"",IFERROR($E8/Y8,""))</f>
        <v/>
      </c>
      <c r="AA8" s="30">
        <f>IF(Z8="","",Z8-O8)</f>
        <v/>
      </c>
      <c r="AB8" s="24" t="n">
        <v>60</v>
      </c>
      <c r="AC8" s="24" t="n">
        <v>8</v>
      </c>
      <c r="AD8" s="29">
        <f>IF($B8="","",IFERROR(U8*AB8+Y8*AC8,0))</f>
        <v/>
      </c>
      <c r="AE8" s="29">
        <f>IF($B8="","",IFERROR(S8*AB8+E8*AC8,0))</f>
        <v/>
      </c>
      <c r="AF8" s="29">
        <f>IF($B8="","",AD8-AE8)</f>
        <v/>
      </c>
      <c r="AG8" s="31">
        <f>IF($B8="","",IF($A8="Nein","Inaktiv",IF(OR($A8="",$C8="",$D8=""),"Stammdaten fehlen",IF($E8="","Einkaufspreis fehlt",IF(Q8&lt;1,"Keine volle Glasportion",IF(AND(AB8&gt;0,U8=""),"Glaspreis fehlt",IF(AND(AC8&gt;0,Y8=""),"Flaschenpreis fehlt",IF(OR(W8&gt;Einstellungen!$B$8,AA8&gt;Einstellungen!$B$8),"Zielquote überschritten","OK"))))))))</f>
        <v/>
      </c>
    </row>
    <row r="9" ht="22" customHeight="1">
      <c r="A9" s="23" t="inlineStr">
        <is>
          <t>Ja</t>
        </is>
      </c>
      <c r="B9" s="23" t="inlineStr">
        <is>
          <t>W-008</t>
        </is>
      </c>
      <c r="C9" s="13" t="inlineStr">
        <is>
          <t>Goldblatt Spätlese</t>
        </is>
      </c>
      <c r="D9" s="23" t="inlineStr">
        <is>
          <t>Dessertwein</t>
        </is>
      </c>
      <c r="E9" s="16" t="n">
        <v>9.5</v>
      </c>
      <c r="F9" s="24" t="n">
        <v>500</v>
      </c>
      <c r="G9" s="24" t="n">
        <v>50</v>
      </c>
      <c r="H9" s="25" t="n">
        <v>0.08</v>
      </c>
      <c r="I9" s="25" t="n"/>
      <c r="J9" s="25" t="n"/>
      <c r="K9" s="26">
        <f>IF($B9="","",IF($F9="",Einstellungen!$B$2,$F9))</f>
        <v/>
      </c>
      <c r="L9" s="26">
        <f>IF($B9="","",IF($G9="",Einstellungen!$B$3,$G9))</f>
        <v/>
      </c>
      <c r="M9" s="27">
        <f>IF($B9="","",IF($H9="",Einstellungen!$B$4,$H9))</f>
        <v/>
      </c>
      <c r="N9" s="27">
        <f>IF($B9="","",IF($I9="",Einstellungen!$B$5,$I9))</f>
        <v/>
      </c>
      <c r="O9" s="27">
        <f>IF($B9="","",IF($J9="",Einstellungen!$B$6,$J9))</f>
        <v/>
      </c>
      <c r="P9" s="28">
        <f>IF($B9="","",K9*(1-M9))</f>
        <v/>
      </c>
      <c r="Q9" s="26">
        <f>IF($B9="","",IFERROR(INT(P9/L9),0))</f>
        <v/>
      </c>
      <c r="R9" s="28">
        <f>IF($B9="","",IFERROR(P9-Q9*L9,0))</f>
        <v/>
      </c>
      <c r="S9" s="29">
        <f>IF(OR($B9="",$E9="",Q9&lt;1),"",IFERROR($E9/Q9,""))</f>
        <v/>
      </c>
      <c r="T9" s="29">
        <f>IF(S9="","",IFERROR(CEILING(S9/N9,Einstellungen!$B$7),""))</f>
        <v/>
      </c>
      <c r="U9" s="16" t="n">
        <v>5.5</v>
      </c>
      <c r="V9" s="30">
        <f>IF(OR($B9="",U9=""),"",IFERROR(S9/U9,""))</f>
        <v/>
      </c>
      <c r="W9" s="30">
        <f>IF(V9="","",V9-N9)</f>
        <v/>
      </c>
      <c r="X9" s="29">
        <f>IF(OR($B9="",$E9=""),"",IFERROR(CEILING($E9/O9,Einstellungen!$B$7),""))</f>
        <v/>
      </c>
      <c r="Y9" s="16" t="n">
        <v>29</v>
      </c>
      <c r="Z9" s="30">
        <f>IF(OR($B9="",Y9=""),"",IFERROR($E9/Y9,""))</f>
        <v/>
      </c>
      <c r="AA9" s="30">
        <f>IF(Z9="","",Z9-O9)</f>
        <v/>
      </c>
      <c r="AB9" s="24" t="n">
        <v>30</v>
      </c>
      <c r="AC9" s="24" t="n">
        <v>6</v>
      </c>
      <c r="AD9" s="29">
        <f>IF($B9="","",IFERROR(U9*AB9+Y9*AC9,0))</f>
        <v/>
      </c>
      <c r="AE9" s="29">
        <f>IF($B9="","",IFERROR(S9*AB9+E9*AC9,0))</f>
        <v/>
      </c>
      <c r="AF9" s="29">
        <f>IF($B9="","",AD9-AE9)</f>
        <v/>
      </c>
      <c r="AG9" s="31">
        <f>IF($B9="","",IF($A9="Nein","Inaktiv",IF(OR($A9="",$C9="",$D9=""),"Stammdaten fehlen",IF($E9="","Einkaufspreis fehlt",IF(Q9&lt;1,"Keine volle Glasportion",IF(AND(AB9&gt;0,U9=""),"Glaspreis fehlt",IF(AND(AC9&gt;0,Y9=""),"Flaschenpreis fehlt",IF(OR(W9&gt;Einstellungen!$B$8,AA9&gt;Einstellungen!$B$8),"Zielquote überschritten","OK"))))))))</f>
        <v/>
      </c>
    </row>
    <row r="10" ht="22" customHeight="1">
      <c r="A10" s="23" t="inlineStr">
        <is>
          <t>Ja</t>
        </is>
      </c>
      <c r="B10" s="23" t="inlineStr">
        <is>
          <t>W-009</t>
        </is>
      </c>
      <c r="C10" s="13" t="inlineStr">
        <is>
          <t>Steinpfad Grauburgunder</t>
        </is>
      </c>
      <c r="D10" s="23" t="inlineStr">
        <is>
          <t>Weißwein</t>
        </is>
      </c>
      <c r="E10" s="16" t="n">
        <v>9.199999999999999</v>
      </c>
      <c r="F10" s="24" t="n"/>
      <c r="G10" s="24" t="n"/>
      <c r="H10" s="25" t="n"/>
      <c r="I10" s="25" t="n"/>
      <c r="J10" s="25" t="n"/>
      <c r="K10" s="26">
        <f>IF($B10="","",IF($F10="",Einstellungen!$B$2,$F10))</f>
        <v/>
      </c>
      <c r="L10" s="26">
        <f>IF($B10="","",IF($G10="",Einstellungen!$B$3,$G10))</f>
        <v/>
      </c>
      <c r="M10" s="27">
        <f>IF($B10="","",IF($H10="",Einstellungen!$B$4,$H10))</f>
        <v/>
      </c>
      <c r="N10" s="27">
        <f>IF($B10="","",IF($I10="",Einstellungen!$B$5,$I10))</f>
        <v/>
      </c>
      <c r="O10" s="27">
        <f>IF($B10="","",IF($J10="",Einstellungen!$B$6,$J10))</f>
        <v/>
      </c>
      <c r="P10" s="28">
        <f>IF($B10="","",K10*(1-M10))</f>
        <v/>
      </c>
      <c r="Q10" s="26">
        <f>IF($B10="","",IFERROR(INT(P10/L10),0))</f>
        <v/>
      </c>
      <c r="R10" s="28">
        <f>IF($B10="","",IFERROR(P10-Q10*L10,0))</f>
        <v/>
      </c>
      <c r="S10" s="29">
        <f>IF(OR($B10="",$E10="",Q10&lt;1),"",IFERROR($E10/Q10,""))</f>
        <v/>
      </c>
      <c r="T10" s="29">
        <f>IF(S10="","",IFERROR(CEILING(S10/N10,Einstellungen!$B$7),""))</f>
        <v/>
      </c>
      <c r="U10" s="16" t="n">
        <v>6.5</v>
      </c>
      <c r="V10" s="30">
        <f>IF(OR($B10="",U10=""),"",IFERROR(S10/U10,""))</f>
        <v/>
      </c>
      <c r="W10" s="30">
        <f>IF(V10="","",V10-N10)</f>
        <v/>
      </c>
      <c r="X10" s="29">
        <f>IF(OR($B10="",$E10=""),"",IFERROR(CEILING($E10/O10,Einstellungen!$B$7),""))</f>
        <v/>
      </c>
      <c r="Y10" s="16" t="n">
        <v>31</v>
      </c>
      <c r="Z10" s="30">
        <f>IF(OR($B10="",Y10=""),"",IFERROR($E10/Y10,""))</f>
        <v/>
      </c>
      <c r="AA10" s="30">
        <f>IF(Z10="","",Z10-O10)</f>
        <v/>
      </c>
      <c r="AB10" s="24" t="n">
        <v>90</v>
      </c>
      <c r="AC10" s="24" t="n">
        <v>15</v>
      </c>
      <c r="AD10" s="29">
        <f>IF($B10="","",IFERROR(U10*AB10+Y10*AC10,0))</f>
        <v/>
      </c>
      <c r="AE10" s="29">
        <f>IF($B10="","",IFERROR(S10*AB10+E10*AC10,0))</f>
        <v/>
      </c>
      <c r="AF10" s="29">
        <f>IF($B10="","",AD10-AE10)</f>
        <v/>
      </c>
      <c r="AG10" s="31">
        <f>IF($B10="","",IF($A10="Nein","Inaktiv",IF(OR($A10="",$C10="",$D10=""),"Stammdaten fehlen",IF($E10="","Einkaufspreis fehlt",IF(Q10&lt;1,"Keine volle Glasportion",IF(AND(AB10&gt;0,U10=""),"Glaspreis fehlt",IF(AND(AC10&gt;0,Y10=""),"Flaschenpreis fehlt",IF(OR(W10&gt;Einstellungen!$B$8,AA10&gt;Einstellungen!$B$8),"Zielquote überschritten","OK"))))))))</f>
        <v/>
      </c>
    </row>
    <row r="11" ht="22" customHeight="1">
      <c r="A11" s="23" t="inlineStr">
        <is>
          <t>Ja</t>
        </is>
      </c>
      <c r="B11" s="23" t="inlineStr">
        <is>
          <t>W-010</t>
        </is>
      </c>
      <c r="C11" s="13" t="inlineStr">
        <is>
          <t>Nachtgarten Merlot</t>
        </is>
      </c>
      <c r="D11" s="23" t="inlineStr">
        <is>
          <t>Rotwein</t>
        </is>
      </c>
      <c r="E11" s="16" t="n">
        <v>8.699999999999999</v>
      </c>
      <c r="F11" s="24" t="n"/>
      <c r="G11" s="24" t="n"/>
      <c r="H11" s="25" t="n"/>
      <c r="I11" s="25" t="n"/>
      <c r="J11" s="25" t="n"/>
      <c r="K11" s="26">
        <f>IF($B11="","",IF($F11="",Einstellungen!$B$2,$F11))</f>
        <v/>
      </c>
      <c r="L11" s="26">
        <f>IF($B11="","",IF($G11="",Einstellungen!$B$3,$G11))</f>
        <v/>
      </c>
      <c r="M11" s="27">
        <f>IF($B11="","",IF($H11="",Einstellungen!$B$4,$H11))</f>
        <v/>
      </c>
      <c r="N11" s="27">
        <f>IF($B11="","",IF($I11="",Einstellungen!$B$5,$I11))</f>
        <v/>
      </c>
      <c r="O11" s="27">
        <f>IF($B11="","",IF($J11="",Einstellungen!$B$6,$J11))</f>
        <v/>
      </c>
      <c r="P11" s="28">
        <f>IF($B11="","",K11*(1-M11))</f>
        <v/>
      </c>
      <c r="Q11" s="26">
        <f>IF($B11="","",IFERROR(INT(P11/L11),0))</f>
        <v/>
      </c>
      <c r="R11" s="28">
        <f>IF($B11="","",IFERROR(P11-Q11*L11,0))</f>
        <v/>
      </c>
      <c r="S11" s="29">
        <f>IF(OR($B11="",$E11="",Q11&lt;1),"",IFERROR($E11/Q11,""))</f>
        <v/>
      </c>
      <c r="T11" s="29">
        <f>IF(S11="","",IFERROR(CEILING(S11/N11,Einstellungen!$B$7),""))</f>
        <v/>
      </c>
      <c r="U11" s="16" t="n">
        <v>6.5</v>
      </c>
      <c r="V11" s="30">
        <f>IF(OR($B11="",U11=""),"",IFERROR(S11/U11,""))</f>
        <v/>
      </c>
      <c r="W11" s="30">
        <f>IF(V11="","",V11-N11)</f>
        <v/>
      </c>
      <c r="X11" s="29">
        <f>IF(OR($B11="",$E11=""),"",IFERROR(CEILING($E11/O11,Einstellungen!$B$7),""))</f>
        <v/>
      </c>
      <c r="Y11" s="16" t="n">
        <v>30</v>
      </c>
      <c r="Z11" s="30">
        <f>IF(OR($B11="",Y11=""),"",IFERROR($E11/Y11,""))</f>
        <v/>
      </c>
      <c r="AA11" s="30">
        <f>IF(Z11="","",Z11-O11)</f>
        <v/>
      </c>
      <c r="AB11" s="24" t="n">
        <v>50</v>
      </c>
      <c r="AC11" s="24" t="n">
        <v>10</v>
      </c>
      <c r="AD11" s="29">
        <f>IF($B11="","",IFERROR(U11*AB11+Y11*AC11,0))</f>
        <v/>
      </c>
      <c r="AE11" s="29">
        <f>IF($B11="","",IFERROR(S11*AB11+E11*AC11,0))</f>
        <v/>
      </c>
      <c r="AF11" s="29">
        <f>IF($B11="","",AD11-AE11)</f>
        <v/>
      </c>
      <c r="AG11" s="31">
        <f>IF($B11="","",IF($A11="Nein","Inaktiv",IF(OR($A11="",$C11="",$D11=""),"Stammdaten fehlen",IF($E11="","Einkaufspreis fehlt",IF(Q11&lt;1,"Keine volle Glasportion",IF(AND(AB11&gt;0,U11=""),"Glaspreis fehlt",IF(AND(AC11&gt;0,Y11=""),"Flaschenpreis fehlt",IF(OR(W11&gt;Einstellungen!$B$8,AA11&gt;Einstellungen!$B$8),"Zielquote überschritten","OK"))))))))</f>
        <v/>
      </c>
    </row>
    <row r="12" ht="22" customHeight="1">
      <c r="A12" s="23" t="n"/>
      <c r="B12" s="23" t="n"/>
      <c r="C12" s="13" t="n"/>
      <c r="D12" s="23" t="n"/>
      <c r="E12" s="16" t="n"/>
      <c r="F12" s="24" t="n"/>
      <c r="G12" s="24" t="n"/>
      <c r="H12" s="25" t="n"/>
      <c r="I12" s="25" t="n"/>
      <c r="J12" s="25" t="n"/>
      <c r="K12" s="26">
        <f>IF($B12="","",IF($F12="",Einstellungen!$B$2,$F12))</f>
        <v/>
      </c>
      <c r="L12" s="26">
        <f>IF($B12="","",IF($G12="",Einstellungen!$B$3,$G12))</f>
        <v/>
      </c>
      <c r="M12" s="27">
        <f>IF($B12="","",IF($H12="",Einstellungen!$B$4,$H12))</f>
        <v/>
      </c>
      <c r="N12" s="27">
        <f>IF($B12="","",IF($I12="",Einstellungen!$B$5,$I12))</f>
        <v/>
      </c>
      <c r="O12" s="27">
        <f>IF($B12="","",IF($J12="",Einstellungen!$B$6,$J12))</f>
        <v/>
      </c>
      <c r="P12" s="28">
        <f>IF($B12="","",K12*(1-M12))</f>
        <v/>
      </c>
      <c r="Q12" s="26">
        <f>IF($B12="","",IFERROR(INT(P12/L12),0))</f>
        <v/>
      </c>
      <c r="R12" s="28">
        <f>IF($B12="","",IFERROR(P12-Q12*L12,0))</f>
        <v/>
      </c>
      <c r="S12" s="29">
        <f>IF(OR($B12="",$E12="",Q12&lt;1),"",IFERROR($E12/Q12,""))</f>
        <v/>
      </c>
      <c r="T12" s="29">
        <f>IF(S12="","",IFERROR(CEILING(S12/N12,Einstellungen!$B$7),""))</f>
        <v/>
      </c>
      <c r="U12" s="16" t="n"/>
      <c r="V12" s="30">
        <f>IF(OR($B12="",U12=""),"",IFERROR(S12/U12,""))</f>
        <v/>
      </c>
      <c r="W12" s="30">
        <f>IF(V12="","",V12-N12)</f>
        <v/>
      </c>
      <c r="X12" s="29">
        <f>IF(OR($B12="",$E12=""),"",IFERROR(CEILING($E12/O12,Einstellungen!$B$7),""))</f>
        <v/>
      </c>
      <c r="Y12" s="16" t="n"/>
      <c r="Z12" s="30">
        <f>IF(OR($B12="",Y12=""),"",IFERROR($E12/Y12,""))</f>
        <v/>
      </c>
      <c r="AA12" s="30">
        <f>IF(Z12="","",Z12-O12)</f>
        <v/>
      </c>
      <c r="AB12" s="24" t="n"/>
      <c r="AC12" s="24" t="n"/>
      <c r="AD12" s="29">
        <f>IF($B12="","",IFERROR(U12*AB12+Y12*AC12,0))</f>
        <v/>
      </c>
      <c r="AE12" s="29">
        <f>IF($B12="","",IFERROR(S12*AB12+E12*AC12,0))</f>
        <v/>
      </c>
      <c r="AF12" s="29">
        <f>IF($B12="","",AD12-AE12)</f>
        <v/>
      </c>
      <c r="AG12" s="31">
        <f>IF($B12="","",IF($A12="Nein","Inaktiv",IF(OR($A12="",$C12="",$D12=""),"Stammdaten fehlen",IF($E12="","Einkaufspreis fehlt",IF(Q12&lt;1,"Keine volle Glasportion",IF(AND(AB12&gt;0,U12=""),"Glaspreis fehlt",IF(AND(AC12&gt;0,Y12=""),"Flaschenpreis fehlt",IF(OR(W12&gt;Einstellungen!$B$8,AA12&gt;Einstellungen!$B$8),"Zielquote überschritten","OK"))))))))</f>
        <v/>
      </c>
    </row>
    <row r="13" ht="22" customHeight="1">
      <c r="A13" s="23" t="n"/>
      <c r="B13" s="23" t="n"/>
      <c r="C13" s="13" t="n"/>
      <c r="D13" s="23" t="n"/>
      <c r="E13" s="16" t="n"/>
      <c r="F13" s="24" t="n"/>
      <c r="G13" s="24" t="n"/>
      <c r="H13" s="25" t="n"/>
      <c r="I13" s="25" t="n"/>
      <c r="J13" s="25" t="n"/>
      <c r="K13" s="26">
        <f>IF($B13="","",IF($F13="",Einstellungen!$B$2,$F13))</f>
        <v/>
      </c>
      <c r="L13" s="26">
        <f>IF($B13="","",IF($G13="",Einstellungen!$B$3,$G13))</f>
        <v/>
      </c>
      <c r="M13" s="27">
        <f>IF($B13="","",IF($H13="",Einstellungen!$B$4,$H13))</f>
        <v/>
      </c>
      <c r="N13" s="27">
        <f>IF($B13="","",IF($I13="",Einstellungen!$B$5,$I13))</f>
        <v/>
      </c>
      <c r="O13" s="27">
        <f>IF($B13="","",IF($J13="",Einstellungen!$B$6,$J13))</f>
        <v/>
      </c>
      <c r="P13" s="28">
        <f>IF($B13="","",K13*(1-M13))</f>
        <v/>
      </c>
      <c r="Q13" s="26">
        <f>IF($B13="","",IFERROR(INT(P13/L13),0))</f>
        <v/>
      </c>
      <c r="R13" s="28">
        <f>IF($B13="","",IFERROR(P13-Q13*L13,0))</f>
        <v/>
      </c>
      <c r="S13" s="29">
        <f>IF(OR($B13="",$E13="",Q13&lt;1),"",IFERROR($E13/Q13,""))</f>
        <v/>
      </c>
      <c r="T13" s="29">
        <f>IF(S13="","",IFERROR(CEILING(S13/N13,Einstellungen!$B$7),""))</f>
        <v/>
      </c>
      <c r="U13" s="16" t="n"/>
      <c r="V13" s="30">
        <f>IF(OR($B13="",U13=""),"",IFERROR(S13/U13,""))</f>
        <v/>
      </c>
      <c r="W13" s="30">
        <f>IF(V13="","",V13-N13)</f>
        <v/>
      </c>
      <c r="X13" s="29">
        <f>IF(OR($B13="",$E13=""),"",IFERROR(CEILING($E13/O13,Einstellungen!$B$7),""))</f>
        <v/>
      </c>
      <c r="Y13" s="16" t="n"/>
      <c r="Z13" s="30">
        <f>IF(OR($B13="",Y13=""),"",IFERROR($E13/Y13,""))</f>
        <v/>
      </c>
      <c r="AA13" s="30">
        <f>IF(Z13="","",Z13-O13)</f>
        <v/>
      </c>
      <c r="AB13" s="24" t="n"/>
      <c r="AC13" s="24" t="n"/>
      <c r="AD13" s="29">
        <f>IF($B13="","",IFERROR(U13*AB13+Y13*AC13,0))</f>
        <v/>
      </c>
      <c r="AE13" s="29">
        <f>IF($B13="","",IFERROR(S13*AB13+E13*AC13,0))</f>
        <v/>
      </c>
      <c r="AF13" s="29">
        <f>IF($B13="","",AD13-AE13)</f>
        <v/>
      </c>
      <c r="AG13" s="31">
        <f>IF($B13="","",IF($A13="Nein","Inaktiv",IF(OR($A13="",$C13="",$D13=""),"Stammdaten fehlen",IF($E13="","Einkaufspreis fehlt",IF(Q13&lt;1,"Keine volle Glasportion",IF(AND(AB13&gt;0,U13=""),"Glaspreis fehlt",IF(AND(AC13&gt;0,Y13=""),"Flaschenpreis fehlt",IF(OR(W13&gt;Einstellungen!$B$8,AA13&gt;Einstellungen!$B$8),"Zielquote überschritten","OK"))))))))</f>
        <v/>
      </c>
    </row>
    <row r="14" ht="22" customHeight="1">
      <c r="A14" s="23" t="n"/>
      <c r="B14" s="23" t="n"/>
      <c r="C14" s="13" t="n"/>
      <c r="D14" s="23" t="n"/>
      <c r="E14" s="16" t="n"/>
      <c r="F14" s="24" t="n"/>
      <c r="G14" s="24" t="n"/>
      <c r="H14" s="25" t="n"/>
      <c r="I14" s="25" t="n"/>
      <c r="J14" s="25" t="n"/>
      <c r="K14" s="26">
        <f>IF($B14="","",IF($F14="",Einstellungen!$B$2,$F14))</f>
        <v/>
      </c>
      <c r="L14" s="26">
        <f>IF($B14="","",IF($G14="",Einstellungen!$B$3,$G14))</f>
        <v/>
      </c>
      <c r="M14" s="27">
        <f>IF($B14="","",IF($H14="",Einstellungen!$B$4,$H14))</f>
        <v/>
      </c>
      <c r="N14" s="27">
        <f>IF($B14="","",IF($I14="",Einstellungen!$B$5,$I14))</f>
        <v/>
      </c>
      <c r="O14" s="27">
        <f>IF($B14="","",IF($J14="",Einstellungen!$B$6,$J14))</f>
        <v/>
      </c>
      <c r="P14" s="28">
        <f>IF($B14="","",K14*(1-M14))</f>
        <v/>
      </c>
      <c r="Q14" s="26">
        <f>IF($B14="","",IFERROR(INT(P14/L14),0))</f>
        <v/>
      </c>
      <c r="R14" s="28">
        <f>IF($B14="","",IFERROR(P14-Q14*L14,0))</f>
        <v/>
      </c>
      <c r="S14" s="29">
        <f>IF(OR($B14="",$E14="",Q14&lt;1),"",IFERROR($E14/Q14,""))</f>
        <v/>
      </c>
      <c r="T14" s="29">
        <f>IF(S14="","",IFERROR(CEILING(S14/N14,Einstellungen!$B$7),""))</f>
        <v/>
      </c>
      <c r="U14" s="16" t="n"/>
      <c r="V14" s="30">
        <f>IF(OR($B14="",U14=""),"",IFERROR(S14/U14,""))</f>
        <v/>
      </c>
      <c r="W14" s="30">
        <f>IF(V14="","",V14-N14)</f>
        <v/>
      </c>
      <c r="X14" s="29">
        <f>IF(OR($B14="",$E14=""),"",IFERROR(CEILING($E14/O14,Einstellungen!$B$7),""))</f>
        <v/>
      </c>
      <c r="Y14" s="16" t="n"/>
      <c r="Z14" s="30">
        <f>IF(OR($B14="",Y14=""),"",IFERROR($E14/Y14,""))</f>
        <v/>
      </c>
      <c r="AA14" s="30">
        <f>IF(Z14="","",Z14-O14)</f>
        <v/>
      </c>
      <c r="AB14" s="24" t="n"/>
      <c r="AC14" s="24" t="n"/>
      <c r="AD14" s="29">
        <f>IF($B14="","",IFERROR(U14*AB14+Y14*AC14,0))</f>
        <v/>
      </c>
      <c r="AE14" s="29">
        <f>IF($B14="","",IFERROR(S14*AB14+E14*AC14,0))</f>
        <v/>
      </c>
      <c r="AF14" s="29">
        <f>IF($B14="","",AD14-AE14)</f>
        <v/>
      </c>
      <c r="AG14" s="31">
        <f>IF($B14="","",IF($A14="Nein","Inaktiv",IF(OR($A14="",$C14="",$D14=""),"Stammdaten fehlen",IF($E14="","Einkaufspreis fehlt",IF(Q14&lt;1,"Keine volle Glasportion",IF(AND(AB14&gt;0,U14=""),"Glaspreis fehlt",IF(AND(AC14&gt;0,Y14=""),"Flaschenpreis fehlt",IF(OR(W14&gt;Einstellungen!$B$8,AA14&gt;Einstellungen!$B$8),"Zielquote überschritten","OK"))))))))</f>
        <v/>
      </c>
    </row>
    <row r="15" ht="22" customHeight="1">
      <c r="A15" s="23" t="n"/>
      <c r="B15" s="23" t="n"/>
      <c r="C15" s="13" t="n"/>
      <c r="D15" s="23" t="n"/>
      <c r="E15" s="16" t="n"/>
      <c r="F15" s="24" t="n"/>
      <c r="G15" s="24" t="n"/>
      <c r="H15" s="25" t="n"/>
      <c r="I15" s="25" t="n"/>
      <c r="J15" s="25" t="n"/>
      <c r="K15" s="26">
        <f>IF($B15="","",IF($F15="",Einstellungen!$B$2,$F15))</f>
        <v/>
      </c>
      <c r="L15" s="26">
        <f>IF($B15="","",IF($G15="",Einstellungen!$B$3,$G15))</f>
        <v/>
      </c>
      <c r="M15" s="27">
        <f>IF($B15="","",IF($H15="",Einstellungen!$B$4,$H15))</f>
        <v/>
      </c>
      <c r="N15" s="27">
        <f>IF($B15="","",IF($I15="",Einstellungen!$B$5,$I15))</f>
        <v/>
      </c>
      <c r="O15" s="27">
        <f>IF($B15="","",IF($J15="",Einstellungen!$B$6,$J15))</f>
        <v/>
      </c>
      <c r="P15" s="28">
        <f>IF($B15="","",K15*(1-M15))</f>
        <v/>
      </c>
      <c r="Q15" s="26">
        <f>IF($B15="","",IFERROR(INT(P15/L15),0))</f>
        <v/>
      </c>
      <c r="R15" s="28">
        <f>IF($B15="","",IFERROR(P15-Q15*L15,0))</f>
        <v/>
      </c>
      <c r="S15" s="29">
        <f>IF(OR($B15="",$E15="",Q15&lt;1),"",IFERROR($E15/Q15,""))</f>
        <v/>
      </c>
      <c r="T15" s="29">
        <f>IF(S15="","",IFERROR(CEILING(S15/N15,Einstellungen!$B$7),""))</f>
        <v/>
      </c>
      <c r="U15" s="16" t="n"/>
      <c r="V15" s="30">
        <f>IF(OR($B15="",U15=""),"",IFERROR(S15/U15,""))</f>
        <v/>
      </c>
      <c r="W15" s="30">
        <f>IF(V15="","",V15-N15)</f>
        <v/>
      </c>
      <c r="X15" s="29">
        <f>IF(OR($B15="",$E15=""),"",IFERROR(CEILING($E15/O15,Einstellungen!$B$7),""))</f>
        <v/>
      </c>
      <c r="Y15" s="16" t="n"/>
      <c r="Z15" s="30">
        <f>IF(OR($B15="",Y15=""),"",IFERROR($E15/Y15,""))</f>
        <v/>
      </c>
      <c r="AA15" s="30">
        <f>IF(Z15="","",Z15-O15)</f>
        <v/>
      </c>
      <c r="AB15" s="24" t="n"/>
      <c r="AC15" s="24" t="n"/>
      <c r="AD15" s="29">
        <f>IF($B15="","",IFERROR(U15*AB15+Y15*AC15,0))</f>
        <v/>
      </c>
      <c r="AE15" s="29">
        <f>IF($B15="","",IFERROR(S15*AB15+E15*AC15,0))</f>
        <v/>
      </c>
      <c r="AF15" s="29">
        <f>IF($B15="","",AD15-AE15)</f>
        <v/>
      </c>
      <c r="AG15" s="31">
        <f>IF($B15="","",IF($A15="Nein","Inaktiv",IF(OR($A15="",$C15="",$D15=""),"Stammdaten fehlen",IF($E15="","Einkaufspreis fehlt",IF(Q15&lt;1,"Keine volle Glasportion",IF(AND(AB15&gt;0,U15=""),"Glaspreis fehlt",IF(AND(AC15&gt;0,Y15=""),"Flaschenpreis fehlt",IF(OR(W15&gt;Einstellungen!$B$8,AA15&gt;Einstellungen!$B$8),"Zielquote überschritten","OK"))))))))</f>
        <v/>
      </c>
    </row>
    <row r="16" ht="22" customHeight="1">
      <c r="A16" s="23" t="n"/>
      <c r="B16" s="23" t="n"/>
      <c r="C16" s="13" t="n"/>
      <c r="D16" s="23" t="n"/>
      <c r="E16" s="16" t="n"/>
      <c r="F16" s="24" t="n"/>
      <c r="G16" s="24" t="n"/>
      <c r="H16" s="25" t="n"/>
      <c r="I16" s="25" t="n"/>
      <c r="J16" s="25" t="n"/>
      <c r="K16" s="26">
        <f>IF($B16="","",IF($F16="",Einstellungen!$B$2,$F16))</f>
        <v/>
      </c>
      <c r="L16" s="26">
        <f>IF($B16="","",IF($G16="",Einstellungen!$B$3,$G16))</f>
        <v/>
      </c>
      <c r="M16" s="27">
        <f>IF($B16="","",IF($H16="",Einstellungen!$B$4,$H16))</f>
        <v/>
      </c>
      <c r="N16" s="27">
        <f>IF($B16="","",IF($I16="",Einstellungen!$B$5,$I16))</f>
        <v/>
      </c>
      <c r="O16" s="27">
        <f>IF($B16="","",IF($J16="",Einstellungen!$B$6,$J16))</f>
        <v/>
      </c>
      <c r="P16" s="28">
        <f>IF($B16="","",K16*(1-M16))</f>
        <v/>
      </c>
      <c r="Q16" s="26">
        <f>IF($B16="","",IFERROR(INT(P16/L16),0))</f>
        <v/>
      </c>
      <c r="R16" s="28">
        <f>IF($B16="","",IFERROR(P16-Q16*L16,0))</f>
        <v/>
      </c>
      <c r="S16" s="29">
        <f>IF(OR($B16="",$E16="",Q16&lt;1),"",IFERROR($E16/Q16,""))</f>
        <v/>
      </c>
      <c r="T16" s="29">
        <f>IF(S16="","",IFERROR(CEILING(S16/N16,Einstellungen!$B$7),""))</f>
        <v/>
      </c>
      <c r="U16" s="16" t="n"/>
      <c r="V16" s="30">
        <f>IF(OR($B16="",U16=""),"",IFERROR(S16/U16,""))</f>
        <v/>
      </c>
      <c r="W16" s="30">
        <f>IF(V16="","",V16-N16)</f>
        <v/>
      </c>
      <c r="X16" s="29">
        <f>IF(OR($B16="",$E16=""),"",IFERROR(CEILING($E16/O16,Einstellungen!$B$7),""))</f>
        <v/>
      </c>
      <c r="Y16" s="16" t="n"/>
      <c r="Z16" s="30">
        <f>IF(OR($B16="",Y16=""),"",IFERROR($E16/Y16,""))</f>
        <v/>
      </c>
      <c r="AA16" s="30">
        <f>IF(Z16="","",Z16-O16)</f>
        <v/>
      </c>
      <c r="AB16" s="24" t="n"/>
      <c r="AC16" s="24" t="n"/>
      <c r="AD16" s="29">
        <f>IF($B16="","",IFERROR(U16*AB16+Y16*AC16,0))</f>
        <v/>
      </c>
      <c r="AE16" s="29">
        <f>IF($B16="","",IFERROR(S16*AB16+E16*AC16,0))</f>
        <v/>
      </c>
      <c r="AF16" s="29">
        <f>IF($B16="","",AD16-AE16)</f>
        <v/>
      </c>
      <c r="AG16" s="31">
        <f>IF($B16="","",IF($A16="Nein","Inaktiv",IF(OR($A16="",$C16="",$D16=""),"Stammdaten fehlen",IF($E16="","Einkaufspreis fehlt",IF(Q16&lt;1,"Keine volle Glasportion",IF(AND(AB16&gt;0,U16=""),"Glaspreis fehlt",IF(AND(AC16&gt;0,Y16=""),"Flaschenpreis fehlt",IF(OR(W16&gt;Einstellungen!$B$8,AA16&gt;Einstellungen!$B$8),"Zielquote überschritten","OK"))))))))</f>
        <v/>
      </c>
    </row>
    <row r="17" ht="22" customHeight="1">
      <c r="A17" s="23" t="n"/>
      <c r="B17" s="23" t="n"/>
      <c r="C17" s="13" t="n"/>
      <c r="D17" s="23" t="n"/>
      <c r="E17" s="16" t="n"/>
      <c r="F17" s="24" t="n"/>
      <c r="G17" s="24" t="n"/>
      <c r="H17" s="25" t="n"/>
      <c r="I17" s="25" t="n"/>
      <c r="J17" s="25" t="n"/>
      <c r="K17" s="26">
        <f>IF($B17="","",IF($F17="",Einstellungen!$B$2,$F17))</f>
        <v/>
      </c>
      <c r="L17" s="26">
        <f>IF($B17="","",IF($G17="",Einstellungen!$B$3,$G17))</f>
        <v/>
      </c>
      <c r="M17" s="27">
        <f>IF($B17="","",IF($H17="",Einstellungen!$B$4,$H17))</f>
        <v/>
      </c>
      <c r="N17" s="27">
        <f>IF($B17="","",IF($I17="",Einstellungen!$B$5,$I17))</f>
        <v/>
      </c>
      <c r="O17" s="27">
        <f>IF($B17="","",IF($J17="",Einstellungen!$B$6,$J17))</f>
        <v/>
      </c>
      <c r="P17" s="28">
        <f>IF($B17="","",K17*(1-M17))</f>
        <v/>
      </c>
      <c r="Q17" s="26">
        <f>IF($B17="","",IFERROR(INT(P17/L17),0))</f>
        <v/>
      </c>
      <c r="R17" s="28">
        <f>IF($B17="","",IFERROR(P17-Q17*L17,0))</f>
        <v/>
      </c>
      <c r="S17" s="29">
        <f>IF(OR($B17="",$E17="",Q17&lt;1),"",IFERROR($E17/Q17,""))</f>
        <v/>
      </c>
      <c r="T17" s="29">
        <f>IF(S17="","",IFERROR(CEILING(S17/N17,Einstellungen!$B$7),""))</f>
        <v/>
      </c>
      <c r="U17" s="16" t="n"/>
      <c r="V17" s="30">
        <f>IF(OR($B17="",U17=""),"",IFERROR(S17/U17,""))</f>
        <v/>
      </c>
      <c r="W17" s="30">
        <f>IF(V17="","",V17-N17)</f>
        <v/>
      </c>
      <c r="X17" s="29">
        <f>IF(OR($B17="",$E17=""),"",IFERROR(CEILING($E17/O17,Einstellungen!$B$7),""))</f>
        <v/>
      </c>
      <c r="Y17" s="16" t="n"/>
      <c r="Z17" s="30">
        <f>IF(OR($B17="",Y17=""),"",IFERROR($E17/Y17,""))</f>
        <v/>
      </c>
      <c r="AA17" s="30">
        <f>IF(Z17="","",Z17-O17)</f>
        <v/>
      </c>
      <c r="AB17" s="24" t="n"/>
      <c r="AC17" s="24" t="n"/>
      <c r="AD17" s="29">
        <f>IF($B17="","",IFERROR(U17*AB17+Y17*AC17,0))</f>
        <v/>
      </c>
      <c r="AE17" s="29">
        <f>IF($B17="","",IFERROR(S17*AB17+E17*AC17,0))</f>
        <v/>
      </c>
      <c r="AF17" s="29">
        <f>IF($B17="","",AD17-AE17)</f>
        <v/>
      </c>
      <c r="AG17" s="31">
        <f>IF($B17="","",IF($A17="Nein","Inaktiv",IF(OR($A17="",$C17="",$D17=""),"Stammdaten fehlen",IF($E17="","Einkaufspreis fehlt",IF(Q17&lt;1,"Keine volle Glasportion",IF(AND(AB17&gt;0,U17=""),"Glaspreis fehlt",IF(AND(AC17&gt;0,Y17=""),"Flaschenpreis fehlt",IF(OR(W17&gt;Einstellungen!$B$8,AA17&gt;Einstellungen!$B$8),"Zielquote überschritten","OK"))))))))</f>
        <v/>
      </c>
    </row>
    <row r="18" ht="22" customHeight="1">
      <c r="A18" s="23" t="n"/>
      <c r="B18" s="23" t="n"/>
      <c r="C18" s="13" t="n"/>
      <c r="D18" s="23" t="n"/>
      <c r="E18" s="16" t="n"/>
      <c r="F18" s="24" t="n"/>
      <c r="G18" s="24" t="n"/>
      <c r="H18" s="25" t="n"/>
      <c r="I18" s="25" t="n"/>
      <c r="J18" s="25" t="n"/>
      <c r="K18" s="26">
        <f>IF($B18="","",IF($F18="",Einstellungen!$B$2,$F18))</f>
        <v/>
      </c>
      <c r="L18" s="26">
        <f>IF($B18="","",IF($G18="",Einstellungen!$B$3,$G18))</f>
        <v/>
      </c>
      <c r="M18" s="27">
        <f>IF($B18="","",IF($H18="",Einstellungen!$B$4,$H18))</f>
        <v/>
      </c>
      <c r="N18" s="27">
        <f>IF($B18="","",IF($I18="",Einstellungen!$B$5,$I18))</f>
        <v/>
      </c>
      <c r="O18" s="27">
        <f>IF($B18="","",IF($J18="",Einstellungen!$B$6,$J18))</f>
        <v/>
      </c>
      <c r="P18" s="28">
        <f>IF($B18="","",K18*(1-M18))</f>
        <v/>
      </c>
      <c r="Q18" s="26">
        <f>IF($B18="","",IFERROR(INT(P18/L18),0))</f>
        <v/>
      </c>
      <c r="R18" s="28">
        <f>IF($B18="","",IFERROR(P18-Q18*L18,0))</f>
        <v/>
      </c>
      <c r="S18" s="29">
        <f>IF(OR($B18="",$E18="",Q18&lt;1),"",IFERROR($E18/Q18,""))</f>
        <v/>
      </c>
      <c r="T18" s="29">
        <f>IF(S18="","",IFERROR(CEILING(S18/N18,Einstellungen!$B$7),""))</f>
        <v/>
      </c>
      <c r="U18" s="16" t="n"/>
      <c r="V18" s="30">
        <f>IF(OR($B18="",U18=""),"",IFERROR(S18/U18,""))</f>
        <v/>
      </c>
      <c r="W18" s="30">
        <f>IF(V18="","",V18-N18)</f>
        <v/>
      </c>
      <c r="X18" s="29">
        <f>IF(OR($B18="",$E18=""),"",IFERROR(CEILING($E18/O18,Einstellungen!$B$7),""))</f>
        <v/>
      </c>
      <c r="Y18" s="16" t="n"/>
      <c r="Z18" s="30">
        <f>IF(OR($B18="",Y18=""),"",IFERROR($E18/Y18,""))</f>
        <v/>
      </c>
      <c r="AA18" s="30">
        <f>IF(Z18="","",Z18-O18)</f>
        <v/>
      </c>
      <c r="AB18" s="24" t="n"/>
      <c r="AC18" s="24" t="n"/>
      <c r="AD18" s="29">
        <f>IF($B18="","",IFERROR(U18*AB18+Y18*AC18,0))</f>
        <v/>
      </c>
      <c r="AE18" s="29">
        <f>IF($B18="","",IFERROR(S18*AB18+E18*AC18,0))</f>
        <v/>
      </c>
      <c r="AF18" s="29">
        <f>IF($B18="","",AD18-AE18)</f>
        <v/>
      </c>
      <c r="AG18" s="31">
        <f>IF($B18="","",IF($A18="Nein","Inaktiv",IF(OR($A18="",$C18="",$D18=""),"Stammdaten fehlen",IF($E18="","Einkaufspreis fehlt",IF(Q18&lt;1,"Keine volle Glasportion",IF(AND(AB18&gt;0,U18=""),"Glaspreis fehlt",IF(AND(AC18&gt;0,Y18=""),"Flaschenpreis fehlt",IF(OR(W18&gt;Einstellungen!$B$8,AA18&gt;Einstellungen!$B$8),"Zielquote überschritten","OK"))))))))</f>
        <v/>
      </c>
    </row>
    <row r="19" ht="22" customHeight="1">
      <c r="A19" s="23" t="n"/>
      <c r="B19" s="23" t="n"/>
      <c r="C19" s="13" t="n"/>
      <c r="D19" s="23" t="n"/>
      <c r="E19" s="16" t="n"/>
      <c r="F19" s="24" t="n"/>
      <c r="G19" s="24" t="n"/>
      <c r="H19" s="25" t="n"/>
      <c r="I19" s="25" t="n"/>
      <c r="J19" s="25" t="n"/>
      <c r="K19" s="26">
        <f>IF($B19="","",IF($F19="",Einstellungen!$B$2,$F19))</f>
        <v/>
      </c>
      <c r="L19" s="26">
        <f>IF($B19="","",IF($G19="",Einstellungen!$B$3,$G19))</f>
        <v/>
      </c>
      <c r="M19" s="27">
        <f>IF($B19="","",IF($H19="",Einstellungen!$B$4,$H19))</f>
        <v/>
      </c>
      <c r="N19" s="27">
        <f>IF($B19="","",IF($I19="",Einstellungen!$B$5,$I19))</f>
        <v/>
      </c>
      <c r="O19" s="27">
        <f>IF($B19="","",IF($J19="",Einstellungen!$B$6,$J19))</f>
        <v/>
      </c>
      <c r="P19" s="28">
        <f>IF($B19="","",K19*(1-M19))</f>
        <v/>
      </c>
      <c r="Q19" s="26">
        <f>IF($B19="","",IFERROR(INT(P19/L19),0))</f>
        <v/>
      </c>
      <c r="R19" s="28">
        <f>IF($B19="","",IFERROR(P19-Q19*L19,0))</f>
        <v/>
      </c>
      <c r="S19" s="29">
        <f>IF(OR($B19="",$E19="",Q19&lt;1),"",IFERROR($E19/Q19,""))</f>
        <v/>
      </c>
      <c r="T19" s="29">
        <f>IF(S19="","",IFERROR(CEILING(S19/N19,Einstellungen!$B$7),""))</f>
        <v/>
      </c>
      <c r="U19" s="16" t="n"/>
      <c r="V19" s="30">
        <f>IF(OR($B19="",U19=""),"",IFERROR(S19/U19,""))</f>
        <v/>
      </c>
      <c r="W19" s="30">
        <f>IF(V19="","",V19-N19)</f>
        <v/>
      </c>
      <c r="X19" s="29">
        <f>IF(OR($B19="",$E19=""),"",IFERROR(CEILING($E19/O19,Einstellungen!$B$7),""))</f>
        <v/>
      </c>
      <c r="Y19" s="16" t="n"/>
      <c r="Z19" s="30">
        <f>IF(OR($B19="",Y19=""),"",IFERROR($E19/Y19,""))</f>
        <v/>
      </c>
      <c r="AA19" s="30">
        <f>IF(Z19="","",Z19-O19)</f>
        <v/>
      </c>
      <c r="AB19" s="24" t="n"/>
      <c r="AC19" s="24" t="n"/>
      <c r="AD19" s="29">
        <f>IF($B19="","",IFERROR(U19*AB19+Y19*AC19,0))</f>
        <v/>
      </c>
      <c r="AE19" s="29">
        <f>IF($B19="","",IFERROR(S19*AB19+E19*AC19,0))</f>
        <v/>
      </c>
      <c r="AF19" s="29">
        <f>IF($B19="","",AD19-AE19)</f>
        <v/>
      </c>
      <c r="AG19" s="31">
        <f>IF($B19="","",IF($A19="Nein","Inaktiv",IF(OR($A19="",$C19="",$D19=""),"Stammdaten fehlen",IF($E19="","Einkaufspreis fehlt",IF(Q19&lt;1,"Keine volle Glasportion",IF(AND(AB19&gt;0,U19=""),"Glaspreis fehlt",IF(AND(AC19&gt;0,Y19=""),"Flaschenpreis fehlt",IF(OR(W19&gt;Einstellungen!$B$8,AA19&gt;Einstellungen!$B$8),"Zielquote überschritten","OK"))))))))</f>
        <v/>
      </c>
    </row>
    <row r="20" ht="22" customHeight="1">
      <c r="A20" s="23" t="n"/>
      <c r="B20" s="23" t="n"/>
      <c r="C20" s="13" t="n"/>
      <c r="D20" s="23" t="n"/>
      <c r="E20" s="16" t="n"/>
      <c r="F20" s="24" t="n"/>
      <c r="G20" s="24" t="n"/>
      <c r="H20" s="25" t="n"/>
      <c r="I20" s="25" t="n"/>
      <c r="J20" s="25" t="n"/>
      <c r="K20" s="26">
        <f>IF($B20="","",IF($F20="",Einstellungen!$B$2,$F20))</f>
        <v/>
      </c>
      <c r="L20" s="26">
        <f>IF($B20="","",IF($G20="",Einstellungen!$B$3,$G20))</f>
        <v/>
      </c>
      <c r="M20" s="27">
        <f>IF($B20="","",IF($H20="",Einstellungen!$B$4,$H20))</f>
        <v/>
      </c>
      <c r="N20" s="27">
        <f>IF($B20="","",IF($I20="",Einstellungen!$B$5,$I20))</f>
        <v/>
      </c>
      <c r="O20" s="27">
        <f>IF($B20="","",IF($J20="",Einstellungen!$B$6,$J20))</f>
        <v/>
      </c>
      <c r="P20" s="28">
        <f>IF($B20="","",K20*(1-M20))</f>
        <v/>
      </c>
      <c r="Q20" s="26">
        <f>IF($B20="","",IFERROR(INT(P20/L20),0))</f>
        <v/>
      </c>
      <c r="R20" s="28">
        <f>IF($B20="","",IFERROR(P20-Q20*L20,0))</f>
        <v/>
      </c>
      <c r="S20" s="29">
        <f>IF(OR($B20="",$E20="",Q20&lt;1),"",IFERROR($E20/Q20,""))</f>
        <v/>
      </c>
      <c r="T20" s="29">
        <f>IF(S20="","",IFERROR(CEILING(S20/N20,Einstellungen!$B$7),""))</f>
        <v/>
      </c>
      <c r="U20" s="16" t="n"/>
      <c r="V20" s="30">
        <f>IF(OR($B20="",U20=""),"",IFERROR(S20/U20,""))</f>
        <v/>
      </c>
      <c r="W20" s="30">
        <f>IF(V20="","",V20-N20)</f>
        <v/>
      </c>
      <c r="X20" s="29">
        <f>IF(OR($B20="",$E20=""),"",IFERROR(CEILING($E20/O20,Einstellungen!$B$7),""))</f>
        <v/>
      </c>
      <c r="Y20" s="16" t="n"/>
      <c r="Z20" s="30">
        <f>IF(OR($B20="",Y20=""),"",IFERROR($E20/Y20,""))</f>
        <v/>
      </c>
      <c r="AA20" s="30">
        <f>IF(Z20="","",Z20-O20)</f>
        <v/>
      </c>
      <c r="AB20" s="24" t="n"/>
      <c r="AC20" s="24" t="n"/>
      <c r="AD20" s="29">
        <f>IF($B20="","",IFERROR(U20*AB20+Y20*AC20,0))</f>
        <v/>
      </c>
      <c r="AE20" s="29">
        <f>IF($B20="","",IFERROR(S20*AB20+E20*AC20,0))</f>
        <v/>
      </c>
      <c r="AF20" s="29">
        <f>IF($B20="","",AD20-AE20)</f>
        <v/>
      </c>
      <c r="AG20" s="31">
        <f>IF($B20="","",IF($A20="Nein","Inaktiv",IF(OR($A20="",$C20="",$D20=""),"Stammdaten fehlen",IF($E20="","Einkaufspreis fehlt",IF(Q20&lt;1,"Keine volle Glasportion",IF(AND(AB20&gt;0,U20=""),"Glaspreis fehlt",IF(AND(AC20&gt;0,Y20=""),"Flaschenpreis fehlt",IF(OR(W20&gt;Einstellungen!$B$8,AA20&gt;Einstellungen!$B$8),"Zielquote überschritten","OK"))))))))</f>
        <v/>
      </c>
    </row>
    <row r="21" ht="22" customHeight="1">
      <c r="A21" s="23" t="n"/>
      <c r="B21" s="23" t="n"/>
      <c r="C21" s="13" t="n"/>
      <c r="D21" s="23" t="n"/>
      <c r="E21" s="16" t="n"/>
      <c r="F21" s="24" t="n"/>
      <c r="G21" s="24" t="n"/>
      <c r="H21" s="25" t="n"/>
      <c r="I21" s="25" t="n"/>
      <c r="J21" s="25" t="n"/>
      <c r="K21" s="26">
        <f>IF($B21="","",IF($F21="",Einstellungen!$B$2,$F21))</f>
        <v/>
      </c>
      <c r="L21" s="26">
        <f>IF($B21="","",IF($G21="",Einstellungen!$B$3,$G21))</f>
        <v/>
      </c>
      <c r="M21" s="27">
        <f>IF($B21="","",IF($H21="",Einstellungen!$B$4,$H21))</f>
        <v/>
      </c>
      <c r="N21" s="27">
        <f>IF($B21="","",IF($I21="",Einstellungen!$B$5,$I21))</f>
        <v/>
      </c>
      <c r="O21" s="27">
        <f>IF($B21="","",IF($J21="",Einstellungen!$B$6,$J21))</f>
        <v/>
      </c>
      <c r="P21" s="28">
        <f>IF($B21="","",K21*(1-M21))</f>
        <v/>
      </c>
      <c r="Q21" s="26">
        <f>IF($B21="","",IFERROR(INT(P21/L21),0))</f>
        <v/>
      </c>
      <c r="R21" s="28">
        <f>IF($B21="","",IFERROR(P21-Q21*L21,0))</f>
        <v/>
      </c>
      <c r="S21" s="29">
        <f>IF(OR($B21="",$E21="",Q21&lt;1),"",IFERROR($E21/Q21,""))</f>
        <v/>
      </c>
      <c r="T21" s="29">
        <f>IF(S21="","",IFERROR(CEILING(S21/N21,Einstellungen!$B$7),""))</f>
        <v/>
      </c>
      <c r="U21" s="16" t="n"/>
      <c r="V21" s="30">
        <f>IF(OR($B21="",U21=""),"",IFERROR(S21/U21,""))</f>
        <v/>
      </c>
      <c r="W21" s="30">
        <f>IF(V21="","",V21-N21)</f>
        <v/>
      </c>
      <c r="X21" s="29">
        <f>IF(OR($B21="",$E21=""),"",IFERROR(CEILING($E21/O21,Einstellungen!$B$7),""))</f>
        <v/>
      </c>
      <c r="Y21" s="16" t="n"/>
      <c r="Z21" s="30">
        <f>IF(OR($B21="",Y21=""),"",IFERROR($E21/Y21,""))</f>
        <v/>
      </c>
      <c r="AA21" s="30">
        <f>IF(Z21="","",Z21-O21)</f>
        <v/>
      </c>
      <c r="AB21" s="24" t="n"/>
      <c r="AC21" s="24" t="n"/>
      <c r="AD21" s="29">
        <f>IF($B21="","",IFERROR(U21*AB21+Y21*AC21,0))</f>
        <v/>
      </c>
      <c r="AE21" s="29">
        <f>IF($B21="","",IFERROR(S21*AB21+E21*AC21,0))</f>
        <v/>
      </c>
      <c r="AF21" s="29">
        <f>IF($B21="","",AD21-AE21)</f>
        <v/>
      </c>
      <c r="AG21" s="31">
        <f>IF($B21="","",IF($A21="Nein","Inaktiv",IF(OR($A21="",$C21="",$D21=""),"Stammdaten fehlen",IF($E21="","Einkaufspreis fehlt",IF(Q21&lt;1,"Keine volle Glasportion",IF(AND(AB21&gt;0,U21=""),"Glaspreis fehlt",IF(AND(AC21&gt;0,Y21=""),"Flaschenpreis fehlt",IF(OR(W21&gt;Einstellungen!$B$8,AA21&gt;Einstellungen!$B$8),"Zielquote überschritten","OK"))))))))</f>
        <v/>
      </c>
    </row>
    <row r="22" ht="22" customHeight="1">
      <c r="A22" s="23" t="n"/>
      <c r="B22" s="23" t="n"/>
      <c r="C22" s="13" t="n"/>
      <c r="D22" s="23" t="n"/>
      <c r="E22" s="16" t="n"/>
      <c r="F22" s="24" t="n"/>
      <c r="G22" s="24" t="n"/>
      <c r="H22" s="25" t="n"/>
      <c r="I22" s="25" t="n"/>
      <c r="J22" s="25" t="n"/>
      <c r="K22" s="26">
        <f>IF($B22="","",IF($F22="",Einstellungen!$B$2,$F22))</f>
        <v/>
      </c>
      <c r="L22" s="26">
        <f>IF($B22="","",IF($G22="",Einstellungen!$B$3,$G22))</f>
        <v/>
      </c>
      <c r="M22" s="27">
        <f>IF($B22="","",IF($H22="",Einstellungen!$B$4,$H22))</f>
        <v/>
      </c>
      <c r="N22" s="27">
        <f>IF($B22="","",IF($I22="",Einstellungen!$B$5,$I22))</f>
        <v/>
      </c>
      <c r="O22" s="27">
        <f>IF($B22="","",IF($J22="",Einstellungen!$B$6,$J22))</f>
        <v/>
      </c>
      <c r="P22" s="28">
        <f>IF($B22="","",K22*(1-M22))</f>
        <v/>
      </c>
      <c r="Q22" s="26">
        <f>IF($B22="","",IFERROR(INT(P22/L22),0))</f>
        <v/>
      </c>
      <c r="R22" s="28">
        <f>IF($B22="","",IFERROR(P22-Q22*L22,0))</f>
        <v/>
      </c>
      <c r="S22" s="29">
        <f>IF(OR($B22="",$E22="",Q22&lt;1),"",IFERROR($E22/Q22,""))</f>
        <v/>
      </c>
      <c r="T22" s="29">
        <f>IF(S22="","",IFERROR(CEILING(S22/N22,Einstellungen!$B$7),""))</f>
        <v/>
      </c>
      <c r="U22" s="16" t="n"/>
      <c r="V22" s="30">
        <f>IF(OR($B22="",U22=""),"",IFERROR(S22/U22,""))</f>
        <v/>
      </c>
      <c r="W22" s="30">
        <f>IF(V22="","",V22-N22)</f>
        <v/>
      </c>
      <c r="X22" s="29">
        <f>IF(OR($B22="",$E22=""),"",IFERROR(CEILING($E22/O22,Einstellungen!$B$7),""))</f>
        <v/>
      </c>
      <c r="Y22" s="16" t="n"/>
      <c r="Z22" s="30">
        <f>IF(OR($B22="",Y22=""),"",IFERROR($E22/Y22,""))</f>
        <v/>
      </c>
      <c r="AA22" s="30">
        <f>IF(Z22="","",Z22-O22)</f>
        <v/>
      </c>
      <c r="AB22" s="24" t="n"/>
      <c r="AC22" s="24" t="n"/>
      <c r="AD22" s="29">
        <f>IF($B22="","",IFERROR(U22*AB22+Y22*AC22,0))</f>
        <v/>
      </c>
      <c r="AE22" s="29">
        <f>IF($B22="","",IFERROR(S22*AB22+E22*AC22,0))</f>
        <v/>
      </c>
      <c r="AF22" s="29">
        <f>IF($B22="","",AD22-AE22)</f>
        <v/>
      </c>
      <c r="AG22" s="31">
        <f>IF($B22="","",IF($A22="Nein","Inaktiv",IF(OR($A22="",$C22="",$D22=""),"Stammdaten fehlen",IF($E22="","Einkaufspreis fehlt",IF(Q22&lt;1,"Keine volle Glasportion",IF(AND(AB22&gt;0,U22=""),"Glaspreis fehlt",IF(AND(AC22&gt;0,Y22=""),"Flaschenpreis fehlt",IF(OR(W22&gt;Einstellungen!$B$8,AA22&gt;Einstellungen!$B$8),"Zielquote überschritten","OK"))))))))</f>
        <v/>
      </c>
    </row>
    <row r="23" ht="22" customHeight="1">
      <c r="A23" s="23" t="n"/>
      <c r="B23" s="23" t="n"/>
      <c r="C23" s="13" t="n"/>
      <c r="D23" s="23" t="n"/>
      <c r="E23" s="16" t="n"/>
      <c r="F23" s="24" t="n"/>
      <c r="G23" s="24" t="n"/>
      <c r="H23" s="25" t="n"/>
      <c r="I23" s="25" t="n"/>
      <c r="J23" s="25" t="n"/>
      <c r="K23" s="26">
        <f>IF($B23="","",IF($F23="",Einstellungen!$B$2,$F23))</f>
        <v/>
      </c>
      <c r="L23" s="26">
        <f>IF($B23="","",IF($G23="",Einstellungen!$B$3,$G23))</f>
        <v/>
      </c>
      <c r="M23" s="27">
        <f>IF($B23="","",IF($H23="",Einstellungen!$B$4,$H23))</f>
        <v/>
      </c>
      <c r="N23" s="27">
        <f>IF($B23="","",IF($I23="",Einstellungen!$B$5,$I23))</f>
        <v/>
      </c>
      <c r="O23" s="27">
        <f>IF($B23="","",IF($J23="",Einstellungen!$B$6,$J23))</f>
        <v/>
      </c>
      <c r="P23" s="28">
        <f>IF($B23="","",K23*(1-M23))</f>
        <v/>
      </c>
      <c r="Q23" s="26">
        <f>IF($B23="","",IFERROR(INT(P23/L23),0))</f>
        <v/>
      </c>
      <c r="R23" s="28">
        <f>IF($B23="","",IFERROR(P23-Q23*L23,0))</f>
        <v/>
      </c>
      <c r="S23" s="29">
        <f>IF(OR($B23="",$E23="",Q23&lt;1),"",IFERROR($E23/Q23,""))</f>
        <v/>
      </c>
      <c r="T23" s="29">
        <f>IF(S23="","",IFERROR(CEILING(S23/N23,Einstellungen!$B$7),""))</f>
        <v/>
      </c>
      <c r="U23" s="16" t="n"/>
      <c r="V23" s="30">
        <f>IF(OR($B23="",U23=""),"",IFERROR(S23/U23,""))</f>
        <v/>
      </c>
      <c r="W23" s="30">
        <f>IF(V23="","",V23-N23)</f>
        <v/>
      </c>
      <c r="X23" s="29">
        <f>IF(OR($B23="",$E23=""),"",IFERROR(CEILING($E23/O23,Einstellungen!$B$7),""))</f>
        <v/>
      </c>
      <c r="Y23" s="16" t="n"/>
      <c r="Z23" s="30">
        <f>IF(OR($B23="",Y23=""),"",IFERROR($E23/Y23,""))</f>
        <v/>
      </c>
      <c r="AA23" s="30">
        <f>IF(Z23="","",Z23-O23)</f>
        <v/>
      </c>
      <c r="AB23" s="24" t="n"/>
      <c r="AC23" s="24" t="n"/>
      <c r="AD23" s="29">
        <f>IF($B23="","",IFERROR(U23*AB23+Y23*AC23,0))</f>
        <v/>
      </c>
      <c r="AE23" s="29">
        <f>IF($B23="","",IFERROR(S23*AB23+E23*AC23,0))</f>
        <v/>
      </c>
      <c r="AF23" s="29">
        <f>IF($B23="","",AD23-AE23)</f>
        <v/>
      </c>
      <c r="AG23" s="31">
        <f>IF($B23="","",IF($A23="Nein","Inaktiv",IF(OR($A23="",$C23="",$D23=""),"Stammdaten fehlen",IF($E23="","Einkaufspreis fehlt",IF(Q23&lt;1,"Keine volle Glasportion",IF(AND(AB23&gt;0,U23=""),"Glaspreis fehlt",IF(AND(AC23&gt;0,Y23=""),"Flaschenpreis fehlt",IF(OR(W23&gt;Einstellungen!$B$8,AA23&gt;Einstellungen!$B$8),"Zielquote überschritten","OK"))))))))</f>
        <v/>
      </c>
    </row>
    <row r="24" ht="22" customHeight="1">
      <c r="A24" s="23" t="n"/>
      <c r="B24" s="23" t="n"/>
      <c r="C24" s="13" t="n"/>
      <c r="D24" s="23" t="n"/>
      <c r="E24" s="16" t="n"/>
      <c r="F24" s="24" t="n"/>
      <c r="G24" s="24" t="n"/>
      <c r="H24" s="25" t="n"/>
      <c r="I24" s="25" t="n"/>
      <c r="J24" s="25" t="n"/>
      <c r="K24" s="26">
        <f>IF($B24="","",IF($F24="",Einstellungen!$B$2,$F24))</f>
        <v/>
      </c>
      <c r="L24" s="26">
        <f>IF($B24="","",IF($G24="",Einstellungen!$B$3,$G24))</f>
        <v/>
      </c>
      <c r="M24" s="27">
        <f>IF($B24="","",IF($H24="",Einstellungen!$B$4,$H24))</f>
        <v/>
      </c>
      <c r="N24" s="27">
        <f>IF($B24="","",IF($I24="",Einstellungen!$B$5,$I24))</f>
        <v/>
      </c>
      <c r="O24" s="27">
        <f>IF($B24="","",IF($J24="",Einstellungen!$B$6,$J24))</f>
        <v/>
      </c>
      <c r="P24" s="28">
        <f>IF($B24="","",K24*(1-M24))</f>
        <v/>
      </c>
      <c r="Q24" s="26">
        <f>IF($B24="","",IFERROR(INT(P24/L24),0))</f>
        <v/>
      </c>
      <c r="R24" s="28">
        <f>IF($B24="","",IFERROR(P24-Q24*L24,0))</f>
        <v/>
      </c>
      <c r="S24" s="29">
        <f>IF(OR($B24="",$E24="",Q24&lt;1),"",IFERROR($E24/Q24,""))</f>
        <v/>
      </c>
      <c r="T24" s="29">
        <f>IF(S24="","",IFERROR(CEILING(S24/N24,Einstellungen!$B$7),""))</f>
        <v/>
      </c>
      <c r="U24" s="16" t="n"/>
      <c r="V24" s="30">
        <f>IF(OR($B24="",U24=""),"",IFERROR(S24/U24,""))</f>
        <v/>
      </c>
      <c r="W24" s="30">
        <f>IF(V24="","",V24-N24)</f>
        <v/>
      </c>
      <c r="X24" s="29">
        <f>IF(OR($B24="",$E24=""),"",IFERROR(CEILING($E24/O24,Einstellungen!$B$7),""))</f>
        <v/>
      </c>
      <c r="Y24" s="16" t="n"/>
      <c r="Z24" s="30">
        <f>IF(OR($B24="",Y24=""),"",IFERROR($E24/Y24,""))</f>
        <v/>
      </c>
      <c r="AA24" s="30">
        <f>IF(Z24="","",Z24-O24)</f>
        <v/>
      </c>
      <c r="AB24" s="24" t="n"/>
      <c r="AC24" s="24" t="n"/>
      <c r="AD24" s="29">
        <f>IF($B24="","",IFERROR(U24*AB24+Y24*AC24,0))</f>
        <v/>
      </c>
      <c r="AE24" s="29">
        <f>IF($B24="","",IFERROR(S24*AB24+E24*AC24,0))</f>
        <v/>
      </c>
      <c r="AF24" s="29">
        <f>IF($B24="","",AD24-AE24)</f>
        <v/>
      </c>
      <c r="AG24" s="31">
        <f>IF($B24="","",IF($A24="Nein","Inaktiv",IF(OR($A24="",$C24="",$D24=""),"Stammdaten fehlen",IF($E24="","Einkaufspreis fehlt",IF(Q24&lt;1,"Keine volle Glasportion",IF(AND(AB24&gt;0,U24=""),"Glaspreis fehlt",IF(AND(AC24&gt;0,Y24=""),"Flaschenpreis fehlt",IF(OR(W24&gt;Einstellungen!$B$8,AA24&gt;Einstellungen!$B$8),"Zielquote überschritten","OK"))))))))</f>
        <v/>
      </c>
    </row>
    <row r="25" ht="22" customHeight="1">
      <c r="A25" s="23" t="n"/>
      <c r="B25" s="23" t="n"/>
      <c r="C25" s="13" t="n"/>
      <c r="D25" s="23" t="n"/>
      <c r="E25" s="16" t="n"/>
      <c r="F25" s="24" t="n"/>
      <c r="G25" s="24" t="n"/>
      <c r="H25" s="25" t="n"/>
      <c r="I25" s="25" t="n"/>
      <c r="J25" s="25" t="n"/>
      <c r="K25" s="26">
        <f>IF($B25="","",IF($F25="",Einstellungen!$B$2,$F25))</f>
        <v/>
      </c>
      <c r="L25" s="26">
        <f>IF($B25="","",IF($G25="",Einstellungen!$B$3,$G25))</f>
        <v/>
      </c>
      <c r="M25" s="27">
        <f>IF($B25="","",IF($H25="",Einstellungen!$B$4,$H25))</f>
        <v/>
      </c>
      <c r="N25" s="27">
        <f>IF($B25="","",IF($I25="",Einstellungen!$B$5,$I25))</f>
        <v/>
      </c>
      <c r="O25" s="27">
        <f>IF($B25="","",IF($J25="",Einstellungen!$B$6,$J25))</f>
        <v/>
      </c>
      <c r="P25" s="28">
        <f>IF($B25="","",K25*(1-M25))</f>
        <v/>
      </c>
      <c r="Q25" s="26">
        <f>IF($B25="","",IFERROR(INT(P25/L25),0))</f>
        <v/>
      </c>
      <c r="R25" s="28">
        <f>IF($B25="","",IFERROR(P25-Q25*L25,0))</f>
        <v/>
      </c>
      <c r="S25" s="29">
        <f>IF(OR($B25="",$E25="",Q25&lt;1),"",IFERROR($E25/Q25,""))</f>
        <v/>
      </c>
      <c r="T25" s="29">
        <f>IF(S25="","",IFERROR(CEILING(S25/N25,Einstellungen!$B$7),""))</f>
        <v/>
      </c>
      <c r="U25" s="16" t="n"/>
      <c r="V25" s="30">
        <f>IF(OR($B25="",U25=""),"",IFERROR(S25/U25,""))</f>
        <v/>
      </c>
      <c r="W25" s="30">
        <f>IF(V25="","",V25-N25)</f>
        <v/>
      </c>
      <c r="X25" s="29">
        <f>IF(OR($B25="",$E25=""),"",IFERROR(CEILING($E25/O25,Einstellungen!$B$7),""))</f>
        <v/>
      </c>
      <c r="Y25" s="16" t="n"/>
      <c r="Z25" s="30">
        <f>IF(OR($B25="",Y25=""),"",IFERROR($E25/Y25,""))</f>
        <v/>
      </c>
      <c r="AA25" s="30">
        <f>IF(Z25="","",Z25-O25)</f>
        <v/>
      </c>
      <c r="AB25" s="24" t="n"/>
      <c r="AC25" s="24" t="n"/>
      <c r="AD25" s="29">
        <f>IF($B25="","",IFERROR(U25*AB25+Y25*AC25,0))</f>
        <v/>
      </c>
      <c r="AE25" s="29">
        <f>IF($B25="","",IFERROR(S25*AB25+E25*AC25,0))</f>
        <v/>
      </c>
      <c r="AF25" s="29">
        <f>IF($B25="","",AD25-AE25)</f>
        <v/>
      </c>
      <c r="AG25" s="31">
        <f>IF($B25="","",IF($A25="Nein","Inaktiv",IF(OR($A25="",$C25="",$D25=""),"Stammdaten fehlen",IF($E25="","Einkaufspreis fehlt",IF(Q25&lt;1,"Keine volle Glasportion",IF(AND(AB25&gt;0,U25=""),"Glaspreis fehlt",IF(AND(AC25&gt;0,Y25=""),"Flaschenpreis fehlt",IF(OR(W25&gt;Einstellungen!$B$8,AA25&gt;Einstellungen!$B$8),"Zielquote überschritten","OK"))))))))</f>
        <v/>
      </c>
    </row>
    <row r="26" ht="22" customHeight="1">
      <c r="A26" s="23" t="n"/>
      <c r="B26" s="23" t="n"/>
      <c r="C26" s="13" t="n"/>
      <c r="D26" s="23" t="n"/>
      <c r="E26" s="16" t="n"/>
      <c r="F26" s="24" t="n"/>
      <c r="G26" s="24" t="n"/>
      <c r="H26" s="25" t="n"/>
      <c r="I26" s="25" t="n"/>
      <c r="J26" s="25" t="n"/>
      <c r="K26" s="26">
        <f>IF($B26="","",IF($F26="",Einstellungen!$B$2,$F26))</f>
        <v/>
      </c>
      <c r="L26" s="26">
        <f>IF($B26="","",IF($G26="",Einstellungen!$B$3,$G26))</f>
        <v/>
      </c>
      <c r="M26" s="27">
        <f>IF($B26="","",IF($H26="",Einstellungen!$B$4,$H26))</f>
        <v/>
      </c>
      <c r="N26" s="27">
        <f>IF($B26="","",IF($I26="",Einstellungen!$B$5,$I26))</f>
        <v/>
      </c>
      <c r="O26" s="27">
        <f>IF($B26="","",IF($J26="",Einstellungen!$B$6,$J26))</f>
        <v/>
      </c>
      <c r="P26" s="28">
        <f>IF($B26="","",K26*(1-M26))</f>
        <v/>
      </c>
      <c r="Q26" s="26">
        <f>IF($B26="","",IFERROR(INT(P26/L26),0))</f>
        <v/>
      </c>
      <c r="R26" s="28">
        <f>IF($B26="","",IFERROR(P26-Q26*L26,0))</f>
        <v/>
      </c>
      <c r="S26" s="29">
        <f>IF(OR($B26="",$E26="",Q26&lt;1),"",IFERROR($E26/Q26,""))</f>
        <v/>
      </c>
      <c r="T26" s="29">
        <f>IF(S26="","",IFERROR(CEILING(S26/N26,Einstellungen!$B$7),""))</f>
        <v/>
      </c>
      <c r="U26" s="16" t="n"/>
      <c r="V26" s="30">
        <f>IF(OR($B26="",U26=""),"",IFERROR(S26/U26,""))</f>
        <v/>
      </c>
      <c r="W26" s="30">
        <f>IF(V26="","",V26-N26)</f>
        <v/>
      </c>
      <c r="X26" s="29">
        <f>IF(OR($B26="",$E26=""),"",IFERROR(CEILING($E26/O26,Einstellungen!$B$7),""))</f>
        <v/>
      </c>
      <c r="Y26" s="16" t="n"/>
      <c r="Z26" s="30">
        <f>IF(OR($B26="",Y26=""),"",IFERROR($E26/Y26,""))</f>
        <v/>
      </c>
      <c r="AA26" s="30">
        <f>IF(Z26="","",Z26-O26)</f>
        <v/>
      </c>
      <c r="AB26" s="24" t="n"/>
      <c r="AC26" s="24" t="n"/>
      <c r="AD26" s="29">
        <f>IF($B26="","",IFERROR(U26*AB26+Y26*AC26,0))</f>
        <v/>
      </c>
      <c r="AE26" s="29">
        <f>IF($B26="","",IFERROR(S26*AB26+E26*AC26,0))</f>
        <v/>
      </c>
      <c r="AF26" s="29">
        <f>IF($B26="","",AD26-AE26)</f>
        <v/>
      </c>
      <c r="AG26" s="31">
        <f>IF($B26="","",IF($A26="Nein","Inaktiv",IF(OR($A26="",$C26="",$D26=""),"Stammdaten fehlen",IF($E26="","Einkaufspreis fehlt",IF(Q26&lt;1,"Keine volle Glasportion",IF(AND(AB26&gt;0,U26=""),"Glaspreis fehlt",IF(AND(AC26&gt;0,Y26=""),"Flaschenpreis fehlt",IF(OR(W26&gt;Einstellungen!$B$8,AA26&gt;Einstellungen!$B$8),"Zielquote überschritten","OK"))))))))</f>
        <v/>
      </c>
    </row>
    <row r="27" ht="22" customHeight="1">
      <c r="A27" s="23" t="n"/>
      <c r="B27" s="23" t="n"/>
      <c r="C27" s="13" t="n"/>
      <c r="D27" s="23" t="n"/>
      <c r="E27" s="16" t="n"/>
      <c r="F27" s="24" t="n"/>
      <c r="G27" s="24" t="n"/>
      <c r="H27" s="25" t="n"/>
      <c r="I27" s="25" t="n"/>
      <c r="J27" s="25" t="n"/>
      <c r="K27" s="26">
        <f>IF($B27="","",IF($F27="",Einstellungen!$B$2,$F27))</f>
        <v/>
      </c>
      <c r="L27" s="26">
        <f>IF($B27="","",IF($G27="",Einstellungen!$B$3,$G27))</f>
        <v/>
      </c>
      <c r="M27" s="27">
        <f>IF($B27="","",IF($H27="",Einstellungen!$B$4,$H27))</f>
        <v/>
      </c>
      <c r="N27" s="27">
        <f>IF($B27="","",IF($I27="",Einstellungen!$B$5,$I27))</f>
        <v/>
      </c>
      <c r="O27" s="27">
        <f>IF($B27="","",IF($J27="",Einstellungen!$B$6,$J27))</f>
        <v/>
      </c>
      <c r="P27" s="28">
        <f>IF($B27="","",K27*(1-M27))</f>
        <v/>
      </c>
      <c r="Q27" s="26">
        <f>IF($B27="","",IFERROR(INT(P27/L27),0))</f>
        <v/>
      </c>
      <c r="R27" s="28">
        <f>IF($B27="","",IFERROR(P27-Q27*L27,0))</f>
        <v/>
      </c>
      <c r="S27" s="29">
        <f>IF(OR($B27="",$E27="",Q27&lt;1),"",IFERROR($E27/Q27,""))</f>
        <v/>
      </c>
      <c r="T27" s="29">
        <f>IF(S27="","",IFERROR(CEILING(S27/N27,Einstellungen!$B$7),""))</f>
        <v/>
      </c>
      <c r="U27" s="16" t="n"/>
      <c r="V27" s="30">
        <f>IF(OR($B27="",U27=""),"",IFERROR(S27/U27,""))</f>
        <v/>
      </c>
      <c r="W27" s="30">
        <f>IF(V27="","",V27-N27)</f>
        <v/>
      </c>
      <c r="X27" s="29">
        <f>IF(OR($B27="",$E27=""),"",IFERROR(CEILING($E27/O27,Einstellungen!$B$7),""))</f>
        <v/>
      </c>
      <c r="Y27" s="16" t="n"/>
      <c r="Z27" s="30">
        <f>IF(OR($B27="",Y27=""),"",IFERROR($E27/Y27,""))</f>
        <v/>
      </c>
      <c r="AA27" s="30">
        <f>IF(Z27="","",Z27-O27)</f>
        <v/>
      </c>
      <c r="AB27" s="24" t="n"/>
      <c r="AC27" s="24" t="n"/>
      <c r="AD27" s="29">
        <f>IF($B27="","",IFERROR(U27*AB27+Y27*AC27,0))</f>
        <v/>
      </c>
      <c r="AE27" s="29">
        <f>IF($B27="","",IFERROR(S27*AB27+E27*AC27,0))</f>
        <v/>
      </c>
      <c r="AF27" s="29">
        <f>IF($B27="","",AD27-AE27)</f>
        <v/>
      </c>
      <c r="AG27" s="31">
        <f>IF($B27="","",IF($A27="Nein","Inaktiv",IF(OR($A27="",$C27="",$D27=""),"Stammdaten fehlen",IF($E27="","Einkaufspreis fehlt",IF(Q27&lt;1,"Keine volle Glasportion",IF(AND(AB27&gt;0,U27=""),"Glaspreis fehlt",IF(AND(AC27&gt;0,Y27=""),"Flaschenpreis fehlt",IF(OR(W27&gt;Einstellungen!$B$8,AA27&gt;Einstellungen!$B$8),"Zielquote überschritten","OK"))))))))</f>
        <v/>
      </c>
    </row>
    <row r="28" ht="22" customHeight="1">
      <c r="A28" s="23" t="n"/>
      <c r="B28" s="23" t="n"/>
      <c r="C28" s="13" t="n"/>
      <c r="D28" s="23" t="n"/>
      <c r="E28" s="16" t="n"/>
      <c r="F28" s="24" t="n"/>
      <c r="G28" s="24" t="n"/>
      <c r="H28" s="25" t="n"/>
      <c r="I28" s="25" t="n"/>
      <c r="J28" s="25" t="n"/>
      <c r="K28" s="26">
        <f>IF($B28="","",IF($F28="",Einstellungen!$B$2,$F28))</f>
        <v/>
      </c>
      <c r="L28" s="26">
        <f>IF($B28="","",IF($G28="",Einstellungen!$B$3,$G28))</f>
        <v/>
      </c>
      <c r="M28" s="27">
        <f>IF($B28="","",IF($H28="",Einstellungen!$B$4,$H28))</f>
        <v/>
      </c>
      <c r="N28" s="27">
        <f>IF($B28="","",IF($I28="",Einstellungen!$B$5,$I28))</f>
        <v/>
      </c>
      <c r="O28" s="27">
        <f>IF($B28="","",IF($J28="",Einstellungen!$B$6,$J28))</f>
        <v/>
      </c>
      <c r="P28" s="28">
        <f>IF($B28="","",K28*(1-M28))</f>
        <v/>
      </c>
      <c r="Q28" s="26">
        <f>IF($B28="","",IFERROR(INT(P28/L28),0))</f>
        <v/>
      </c>
      <c r="R28" s="28">
        <f>IF($B28="","",IFERROR(P28-Q28*L28,0))</f>
        <v/>
      </c>
      <c r="S28" s="29">
        <f>IF(OR($B28="",$E28="",Q28&lt;1),"",IFERROR($E28/Q28,""))</f>
        <v/>
      </c>
      <c r="T28" s="29">
        <f>IF(S28="","",IFERROR(CEILING(S28/N28,Einstellungen!$B$7),""))</f>
        <v/>
      </c>
      <c r="U28" s="16" t="n"/>
      <c r="V28" s="30">
        <f>IF(OR($B28="",U28=""),"",IFERROR(S28/U28,""))</f>
        <v/>
      </c>
      <c r="W28" s="30">
        <f>IF(V28="","",V28-N28)</f>
        <v/>
      </c>
      <c r="X28" s="29">
        <f>IF(OR($B28="",$E28=""),"",IFERROR(CEILING($E28/O28,Einstellungen!$B$7),""))</f>
        <v/>
      </c>
      <c r="Y28" s="16" t="n"/>
      <c r="Z28" s="30">
        <f>IF(OR($B28="",Y28=""),"",IFERROR($E28/Y28,""))</f>
        <v/>
      </c>
      <c r="AA28" s="30">
        <f>IF(Z28="","",Z28-O28)</f>
        <v/>
      </c>
      <c r="AB28" s="24" t="n"/>
      <c r="AC28" s="24" t="n"/>
      <c r="AD28" s="29">
        <f>IF($B28="","",IFERROR(U28*AB28+Y28*AC28,0))</f>
        <v/>
      </c>
      <c r="AE28" s="29">
        <f>IF($B28="","",IFERROR(S28*AB28+E28*AC28,0))</f>
        <v/>
      </c>
      <c r="AF28" s="29">
        <f>IF($B28="","",AD28-AE28)</f>
        <v/>
      </c>
      <c r="AG28" s="31">
        <f>IF($B28="","",IF($A28="Nein","Inaktiv",IF(OR($A28="",$C28="",$D28=""),"Stammdaten fehlen",IF($E28="","Einkaufspreis fehlt",IF(Q28&lt;1,"Keine volle Glasportion",IF(AND(AB28&gt;0,U28=""),"Glaspreis fehlt",IF(AND(AC28&gt;0,Y28=""),"Flaschenpreis fehlt",IF(OR(W28&gt;Einstellungen!$B$8,AA28&gt;Einstellungen!$B$8),"Zielquote überschritten","OK"))))))))</f>
        <v/>
      </c>
    </row>
    <row r="29" ht="22" customHeight="1">
      <c r="A29" s="23" t="n"/>
      <c r="B29" s="23" t="n"/>
      <c r="C29" s="13" t="n"/>
      <c r="D29" s="23" t="n"/>
      <c r="E29" s="16" t="n"/>
      <c r="F29" s="24" t="n"/>
      <c r="G29" s="24" t="n"/>
      <c r="H29" s="25" t="n"/>
      <c r="I29" s="25" t="n"/>
      <c r="J29" s="25" t="n"/>
      <c r="K29" s="26">
        <f>IF($B29="","",IF($F29="",Einstellungen!$B$2,$F29))</f>
        <v/>
      </c>
      <c r="L29" s="26">
        <f>IF($B29="","",IF($G29="",Einstellungen!$B$3,$G29))</f>
        <v/>
      </c>
      <c r="M29" s="27">
        <f>IF($B29="","",IF($H29="",Einstellungen!$B$4,$H29))</f>
        <v/>
      </c>
      <c r="N29" s="27">
        <f>IF($B29="","",IF($I29="",Einstellungen!$B$5,$I29))</f>
        <v/>
      </c>
      <c r="O29" s="27">
        <f>IF($B29="","",IF($J29="",Einstellungen!$B$6,$J29))</f>
        <v/>
      </c>
      <c r="P29" s="28">
        <f>IF($B29="","",K29*(1-M29))</f>
        <v/>
      </c>
      <c r="Q29" s="26">
        <f>IF($B29="","",IFERROR(INT(P29/L29),0))</f>
        <v/>
      </c>
      <c r="R29" s="28">
        <f>IF($B29="","",IFERROR(P29-Q29*L29,0))</f>
        <v/>
      </c>
      <c r="S29" s="29">
        <f>IF(OR($B29="",$E29="",Q29&lt;1),"",IFERROR($E29/Q29,""))</f>
        <v/>
      </c>
      <c r="T29" s="29">
        <f>IF(S29="","",IFERROR(CEILING(S29/N29,Einstellungen!$B$7),""))</f>
        <v/>
      </c>
      <c r="U29" s="16" t="n"/>
      <c r="V29" s="30">
        <f>IF(OR($B29="",U29=""),"",IFERROR(S29/U29,""))</f>
        <v/>
      </c>
      <c r="W29" s="30">
        <f>IF(V29="","",V29-N29)</f>
        <v/>
      </c>
      <c r="X29" s="29">
        <f>IF(OR($B29="",$E29=""),"",IFERROR(CEILING($E29/O29,Einstellungen!$B$7),""))</f>
        <v/>
      </c>
      <c r="Y29" s="16" t="n"/>
      <c r="Z29" s="30">
        <f>IF(OR($B29="",Y29=""),"",IFERROR($E29/Y29,""))</f>
        <v/>
      </c>
      <c r="AA29" s="30">
        <f>IF(Z29="","",Z29-O29)</f>
        <v/>
      </c>
      <c r="AB29" s="24" t="n"/>
      <c r="AC29" s="24" t="n"/>
      <c r="AD29" s="29">
        <f>IF($B29="","",IFERROR(U29*AB29+Y29*AC29,0))</f>
        <v/>
      </c>
      <c r="AE29" s="29">
        <f>IF($B29="","",IFERROR(S29*AB29+E29*AC29,0))</f>
        <v/>
      </c>
      <c r="AF29" s="29">
        <f>IF($B29="","",AD29-AE29)</f>
        <v/>
      </c>
      <c r="AG29" s="31">
        <f>IF($B29="","",IF($A29="Nein","Inaktiv",IF(OR($A29="",$C29="",$D29=""),"Stammdaten fehlen",IF($E29="","Einkaufspreis fehlt",IF(Q29&lt;1,"Keine volle Glasportion",IF(AND(AB29&gt;0,U29=""),"Glaspreis fehlt",IF(AND(AC29&gt;0,Y29=""),"Flaschenpreis fehlt",IF(OR(W29&gt;Einstellungen!$B$8,AA29&gt;Einstellungen!$B$8),"Zielquote überschritten","OK"))))))))</f>
        <v/>
      </c>
    </row>
    <row r="30" ht="22" customHeight="1">
      <c r="A30" s="23" t="n"/>
      <c r="B30" s="23" t="n"/>
      <c r="C30" s="13" t="n"/>
      <c r="D30" s="23" t="n"/>
      <c r="E30" s="16" t="n"/>
      <c r="F30" s="24" t="n"/>
      <c r="G30" s="24" t="n"/>
      <c r="H30" s="25" t="n"/>
      <c r="I30" s="25" t="n"/>
      <c r="J30" s="25" t="n"/>
      <c r="K30" s="26">
        <f>IF($B30="","",IF($F30="",Einstellungen!$B$2,$F30))</f>
        <v/>
      </c>
      <c r="L30" s="26">
        <f>IF($B30="","",IF($G30="",Einstellungen!$B$3,$G30))</f>
        <v/>
      </c>
      <c r="M30" s="27">
        <f>IF($B30="","",IF($H30="",Einstellungen!$B$4,$H30))</f>
        <v/>
      </c>
      <c r="N30" s="27">
        <f>IF($B30="","",IF($I30="",Einstellungen!$B$5,$I30))</f>
        <v/>
      </c>
      <c r="O30" s="27">
        <f>IF($B30="","",IF($J30="",Einstellungen!$B$6,$J30))</f>
        <v/>
      </c>
      <c r="P30" s="28">
        <f>IF($B30="","",K30*(1-M30))</f>
        <v/>
      </c>
      <c r="Q30" s="26">
        <f>IF($B30="","",IFERROR(INT(P30/L30),0))</f>
        <v/>
      </c>
      <c r="R30" s="28">
        <f>IF($B30="","",IFERROR(P30-Q30*L30,0))</f>
        <v/>
      </c>
      <c r="S30" s="29">
        <f>IF(OR($B30="",$E30="",Q30&lt;1),"",IFERROR($E30/Q30,""))</f>
        <v/>
      </c>
      <c r="T30" s="29">
        <f>IF(S30="","",IFERROR(CEILING(S30/N30,Einstellungen!$B$7),""))</f>
        <v/>
      </c>
      <c r="U30" s="16" t="n"/>
      <c r="V30" s="30">
        <f>IF(OR($B30="",U30=""),"",IFERROR(S30/U30,""))</f>
        <v/>
      </c>
      <c r="W30" s="30">
        <f>IF(V30="","",V30-N30)</f>
        <v/>
      </c>
      <c r="X30" s="29">
        <f>IF(OR($B30="",$E30=""),"",IFERROR(CEILING($E30/O30,Einstellungen!$B$7),""))</f>
        <v/>
      </c>
      <c r="Y30" s="16" t="n"/>
      <c r="Z30" s="30">
        <f>IF(OR($B30="",Y30=""),"",IFERROR($E30/Y30,""))</f>
        <v/>
      </c>
      <c r="AA30" s="30">
        <f>IF(Z30="","",Z30-O30)</f>
        <v/>
      </c>
      <c r="AB30" s="24" t="n"/>
      <c r="AC30" s="24" t="n"/>
      <c r="AD30" s="29">
        <f>IF($B30="","",IFERROR(U30*AB30+Y30*AC30,0))</f>
        <v/>
      </c>
      <c r="AE30" s="29">
        <f>IF($B30="","",IFERROR(S30*AB30+E30*AC30,0))</f>
        <v/>
      </c>
      <c r="AF30" s="29">
        <f>IF($B30="","",AD30-AE30)</f>
        <v/>
      </c>
      <c r="AG30" s="31">
        <f>IF($B30="","",IF($A30="Nein","Inaktiv",IF(OR($A30="",$C30="",$D30=""),"Stammdaten fehlen",IF($E30="","Einkaufspreis fehlt",IF(Q30&lt;1,"Keine volle Glasportion",IF(AND(AB30&gt;0,U30=""),"Glaspreis fehlt",IF(AND(AC30&gt;0,Y30=""),"Flaschenpreis fehlt",IF(OR(W30&gt;Einstellungen!$B$8,AA30&gt;Einstellungen!$B$8),"Zielquote überschritten","OK"))))))))</f>
        <v/>
      </c>
    </row>
    <row r="31" ht="22" customHeight="1">
      <c r="A31" s="23" t="n"/>
      <c r="B31" s="23" t="n"/>
      <c r="C31" s="13" t="n"/>
      <c r="D31" s="23" t="n"/>
      <c r="E31" s="16" t="n"/>
      <c r="F31" s="24" t="n"/>
      <c r="G31" s="24" t="n"/>
      <c r="H31" s="25" t="n"/>
      <c r="I31" s="25" t="n"/>
      <c r="J31" s="25" t="n"/>
      <c r="K31" s="26">
        <f>IF($B31="","",IF($F31="",Einstellungen!$B$2,$F31))</f>
        <v/>
      </c>
      <c r="L31" s="26">
        <f>IF($B31="","",IF($G31="",Einstellungen!$B$3,$G31))</f>
        <v/>
      </c>
      <c r="M31" s="27">
        <f>IF($B31="","",IF($H31="",Einstellungen!$B$4,$H31))</f>
        <v/>
      </c>
      <c r="N31" s="27">
        <f>IF($B31="","",IF($I31="",Einstellungen!$B$5,$I31))</f>
        <v/>
      </c>
      <c r="O31" s="27">
        <f>IF($B31="","",IF($J31="",Einstellungen!$B$6,$J31))</f>
        <v/>
      </c>
      <c r="P31" s="28">
        <f>IF($B31="","",K31*(1-M31))</f>
        <v/>
      </c>
      <c r="Q31" s="26">
        <f>IF($B31="","",IFERROR(INT(P31/L31),0))</f>
        <v/>
      </c>
      <c r="R31" s="28">
        <f>IF($B31="","",IFERROR(P31-Q31*L31,0))</f>
        <v/>
      </c>
      <c r="S31" s="29">
        <f>IF(OR($B31="",$E31="",Q31&lt;1),"",IFERROR($E31/Q31,""))</f>
        <v/>
      </c>
      <c r="T31" s="29">
        <f>IF(S31="","",IFERROR(CEILING(S31/N31,Einstellungen!$B$7),""))</f>
        <v/>
      </c>
      <c r="U31" s="16" t="n"/>
      <c r="V31" s="30">
        <f>IF(OR($B31="",U31=""),"",IFERROR(S31/U31,""))</f>
        <v/>
      </c>
      <c r="W31" s="30">
        <f>IF(V31="","",V31-N31)</f>
        <v/>
      </c>
      <c r="X31" s="29">
        <f>IF(OR($B31="",$E31=""),"",IFERROR(CEILING($E31/O31,Einstellungen!$B$7),""))</f>
        <v/>
      </c>
      <c r="Y31" s="16" t="n"/>
      <c r="Z31" s="30">
        <f>IF(OR($B31="",Y31=""),"",IFERROR($E31/Y31,""))</f>
        <v/>
      </c>
      <c r="AA31" s="30">
        <f>IF(Z31="","",Z31-O31)</f>
        <v/>
      </c>
      <c r="AB31" s="24" t="n"/>
      <c r="AC31" s="24" t="n"/>
      <c r="AD31" s="29">
        <f>IF($B31="","",IFERROR(U31*AB31+Y31*AC31,0))</f>
        <v/>
      </c>
      <c r="AE31" s="29">
        <f>IF($B31="","",IFERROR(S31*AB31+E31*AC31,0))</f>
        <v/>
      </c>
      <c r="AF31" s="29">
        <f>IF($B31="","",AD31-AE31)</f>
        <v/>
      </c>
      <c r="AG31" s="31">
        <f>IF($B31="","",IF($A31="Nein","Inaktiv",IF(OR($A31="",$C31="",$D31=""),"Stammdaten fehlen",IF($E31="","Einkaufspreis fehlt",IF(Q31&lt;1,"Keine volle Glasportion",IF(AND(AB31&gt;0,U31=""),"Glaspreis fehlt",IF(AND(AC31&gt;0,Y31=""),"Flaschenpreis fehlt",IF(OR(W31&gt;Einstellungen!$B$8,AA31&gt;Einstellungen!$B$8),"Zielquote überschritten","OK"))))))))</f>
        <v/>
      </c>
    </row>
    <row r="32" ht="22" customHeight="1">
      <c r="A32" s="23" t="n"/>
      <c r="B32" s="23" t="n"/>
      <c r="C32" s="13" t="n"/>
      <c r="D32" s="23" t="n"/>
      <c r="E32" s="16" t="n"/>
      <c r="F32" s="24" t="n"/>
      <c r="G32" s="24" t="n"/>
      <c r="H32" s="25" t="n"/>
      <c r="I32" s="25" t="n"/>
      <c r="J32" s="25" t="n"/>
      <c r="K32" s="26">
        <f>IF($B32="","",IF($F32="",Einstellungen!$B$2,$F32))</f>
        <v/>
      </c>
      <c r="L32" s="26">
        <f>IF($B32="","",IF($G32="",Einstellungen!$B$3,$G32))</f>
        <v/>
      </c>
      <c r="M32" s="27">
        <f>IF($B32="","",IF($H32="",Einstellungen!$B$4,$H32))</f>
        <v/>
      </c>
      <c r="N32" s="27">
        <f>IF($B32="","",IF($I32="",Einstellungen!$B$5,$I32))</f>
        <v/>
      </c>
      <c r="O32" s="27">
        <f>IF($B32="","",IF($J32="",Einstellungen!$B$6,$J32))</f>
        <v/>
      </c>
      <c r="P32" s="28">
        <f>IF($B32="","",K32*(1-M32))</f>
        <v/>
      </c>
      <c r="Q32" s="26">
        <f>IF($B32="","",IFERROR(INT(P32/L32),0))</f>
        <v/>
      </c>
      <c r="R32" s="28">
        <f>IF($B32="","",IFERROR(P32-Q32*L32,0))</f>
        <v/>
      </c>
      <c r="S32" s="29">
        <f>IF(OR($B32="",$E32="",Q32&lt;1),"",IFERROR($E32/Q32,""))</f>
        <v/>
      </c>
      <c r="T32" s="29">
        <f>IF(S32="","",IFERROR(CEILING(S32/N32,Einstellungen!$B$7),""))</f>
        <v/>
      </c>
      <c r="U32" s="16" t="n"/>
      <c r="V32" s="30">
        <f>IF(OR($B32="",U32=""),"",IFERROR(S32/U32,""))</f>
        <v/>
      </c>
      <c r="W32" s="30">
        <f>IF(V32="","",V32-N32)</f>
        <v/>
      </c>
      <c r="X32" s="29">
        <f>IF(OR($B32="",$E32=""),"",IFERROR(CEILING($E32/O32,Einstellungen!$B$7),""))</f>
        <v/>
      </c>
      <c r="Y32" s="16" t="n"/>
      <c r="Z32" s="30">
        <f>IF(OR($B32="",Y32=""),"",IFERROR($E32/Y32,""))</f>
        <v/>
      </c>
      <c r="AA32" s="30">
        <f>IF(Z32="","",Z32-O32)</f>
        <v/>
      </c>
      <c r="AB32" s="24" t="n"/>
      <c r="AC32" s="24" t="n"/>
      <c r="AD32" s="29">
        <f>IF($B32="","",IFERROR(U32*AB32+Y32*AC32,0))</f>
        <v/>
      </c>
      <c r="AE32" s="29">
        <f>IF($B32="","",IFERROR(S32*AB32+E32*AC32,0))</f>
        <v/>
      </c>
      <c r="AF32" s="29">
        <f>IF($B32="","",AD32-AE32)</f>
        <v/>
      </c>
      <c r="AG32" s="31">
        <f>IF($B32="","",IF($A32="Nein","Inaktiv",IF(OR($A32="",$C32="",$D32=""),"Stammdaten fehlen",IF($E32="","Einkaufspreis fehlt",IF(Q32&lt;1,"Keine volle Glasportion",IF(AND(AB32&gt;0,U32=""),"Glaspreis fehlt",IF(AND(AC32&gt;0,Y32=""),"Flaschenpreis fehlt",IF(OR(W32&gt;Einstellungen!$B$8,AA32&gt;Einstellungen!$B$8),"Zielquote überschritten","OK"))))))))</f>
        <v/>
      </c>
    </row>
    <row r="33" ht="22" customHeight="1">
      <c r="A33" s="23" t="n"/>
      <c r="B33" s="23" t="n"/>
      <c r="C33" s="13" t="n"/>
      <c r="D33" s="23" t="n"/>
      <c r="E33" s="16" t="n"/>
      <c r="F33" s="24" t="n"/>
      <c r="G33" s="24" t="n"/>
      <c r="H33" s="25" t="n"/>
      <c r="I33" s="25" t="n"/>
      <c r="J33" s="25" t="n"/>
      <c r="K33" s="26">
        <f>IF($B33="","",IF($F33="",Einstellungen!$B$2,$F33))</f>
        <v/>
      </c>
      <c r="L33" s="26">
        <f>IF($B33="","",IF($G33="",Einstellungen!$B$3,$G33))</f>
        <v/>
      </c>
      <c r="M33" s="27">
        <f>IF($B33="","",IF($H33="",Einstellungen!$B$4,$H33))</f>
        <v/>
      </c>
      <c r="N33" s="27">
        <f>IF($B33="","",IF($I33="",Einstellungen!$B$5,$I33))</f>
        <v/>
      </c>
      <c r="O33" s="27">
        <f>IF($B33="","",IF($J33="",Einstellungen!$B$6,$J33))</f>
        <v/>
      </c>
      <c r="P33" s="28">
        <f>IF($B33="","",K33*(1-M33))</f>
        <v/>
      </c>
      <c r="Q33" s="26">
        <f>IF($B33="","",IFERROR(INT(P33/L33),0))</f>
        <v/>
      </c>
      <c r="R33" s="28">
        <f>IF($B33="","",IFERROR(P33-Q33*L33,0))</f>
        <v/>
      </c>
      <c r="S33" s="29">
        <f>IF(OR($B33="",$E33="",Q33&lt;1),"",IFERROR($E33/Q33,""))</f>
        <v/>
      </c>
      <c r="T33" s="29">
        <f>IF(S33="","",IFERROR(CEILING(S33/N33,Einstellungen!$B$7),""))</f>
        <v/>
      </c>
      <c r="U33" s="16" t="n"/>
      <c r="V33" s="30">
        <f>IF(OR($B33="",U33=""),"",IFERROR(S33/U33,""))</f>
        <v/>
      </c>
      <c r="W33" s="30">
        <f>IF(V33="","",V33-N33)</f>
        <v/>
      </c>
      <c r="X33" s="29">
        <f>IF(OR($B33="",$E33=""),"",IFERROR(CEILING($E33/O33,Einstellungen!$B$7),""))</f>
        <v/>
      </c>
      <c r="Y33" s="16" t="n"/>
      <c r="Z33" s="30">
        <f>IF(OR($B33="",Y33=""),"",IFERROR($E33/Y33,""))</f>
        <v/>
      </c>
      <c r="AA33" s="30">
        <f>IF(Z33="","",Z33-O33)</f>
        <v/>
      </c>
      <c r="AB33" s="24" t="n"/>
      <c r="AC33" s="24" t="n"/>
      <c r="AD33" s="29">
        <f>IF($B33="","",IFERROR(U33*AB33+Y33*AC33,0))</f>
        <v/>
      </c>
      <c r="AE33" s="29">
        <f>IF($B33="","",IFERROR(S33*AB33+E33*AC33,0))</f>
        <v/>
      </c>
      <c r="AF33" s="29">
        <f>IF($B33="","",AD33-AE33)</f>
        <v/>
      </c>
      <c r="AG33" s="31">
        <f>IF($B33="","",IF($A33="Nein","Inaktiv",IF(OR($A33="",$C33="",$D33=""),"Stammdaten fehlen",IF($E33="","Einkaufspreis fehlt",IF(Q33&lt;1,"Keine volle Glasportion",IF(AND(AB33&gt;0,U33=""),"Glaspreis fehlt",IF(AND(AC33&gt;0,Y33=""),"Flaschenpreis fehlt",IF(OR(W33&gt;Einstellungen!$B$8,AA33&gt;Einstellungen!$B$8),"Zielquote überschritten","OK"))))))))</f>
        <v/>
      </c>
    </row>
    <row r="34" ht="22" customHeight="1">
      <c r="A34" s="23" t="n"/>
      <c r="B34" s="23" t="n"/>
      <c r="C34" s="13" t="n"/>
      <c r="D34" s="23" t="n"/>
      <c r="E34" s="16" t="n"/>
      <c r="F34" s="24" t="n"/>
      <c r="G34" s="24" t="n"/>
      <c r="H34" s="25" t="n"/>
      <c r="I34" s="25" t="n"/>
      <c r="J34" s="25" t="n"/>
      <c r="K34" s="26">
        <f>IF($B34="","",IF($F34="",Einstellungen!$B$2,$F34))</f>
        <v/>
      </c>
      <c r="L34" s="26">
        <f>IF($B34="","",IF($G34="",Einstellungen!$B$3,$G34))</f>
        <v/>
      </c>
      <c r="M34" s="27">
        <f>IF($B34="","",IF($H34="",Einstellungen!$B$4,$H34))</f>
        <v/>
      </c>
      <c r="N34" s="27">
        <f>IF($B34="","",IF($I34="",Einstellungen!$B$5,$I34))</f>
        <v/>
      </c>
      <c r="O34" s="27">
        <f>IF($B34="","",IF($J34="",Einstellungen!$B$6,$J34))</f>
        <v/>
      </c>
      <c r="P34" s="28">
        <f>IF($B34="","",K34*(1-M34))</f>
        <v/>
      </c>
      <c r="Q34" s="26">
        <f>IF($B34="","",IFERROR(INT(P34/L34),0))</f>
        <v/>
      </c>
      <c r="R34" s="28">
        <f>IF($B34="","",IFERROR(P34-Q34*L34,0))</f>
        <v/>
      </c>
      <c r="S34" s="29">
        <f>IF(OR($B34="",$E34="",Q34&lt;1),"",IFERROR($E34/Q34,""))</f>
        <v/>
      </c>
      <c r="T34" s="29">
        <f>IF(S34="","",IFERROR(CEILING(S34/N34,Einstellungen!$B$7),""))</f>
        <v/>
      </c>
      <c r="U34" s="16" t="n"/>
      <c r="V34" s="30">
        <f>IF(OR($B34="",U34=""),"",IFERROR(S34/U34,""))</f>
        <v/>
      </c>
      <c r="W34" s="30">
        <f>IF(V34="","",V34-N34)</f>
        <v/>
      </c>
      <c r="X34" s="29">
        <f>IF(OR($B34="",$E34=""),"",IFERROR(CEILING($E34/O34,Einstellungen!$B$7),""))</f>
        <v/>
      </c>
      <c r="Y34" s="16" t="n"/>
      <c r="Z34" s="30">
        <f>IF(OR($B34="",Y34=""),"",IFERROR($E34/Y34,""))</f>
        <v/>
      </c>
      <c r="AA34" s="30">
        <f>IF(Z34="","",Z34-O34)</f>
        <v/>
      </c>
      <c r="AB34" s="24" t="n"/>
      <c r="AC34" s="24" t="n"/>
      <c r="AD34" s="29">
        <f>IF($B34="","",IFERROR(U34*AB34+Y34*AC34,0))</f>
        <v/>
      </c>
      <c r="AE34" s="29">
        <f>IF($B34="","",IFERROR(S34*AB34+E34*AC34,0))</f>
        <v/>
      </c>
      <c r="AF34" s="29">
        <f>IF($B34="","",AD34-AE34)</f>
        <v/>
      </c>
      <c r="AG34" s="31">
        <f>IF($B34="","",IF($A34="Nein","Inaktiv",IF(OR($A34="",$C34="",$D34=""),"Stammdaten fehlen",IF($E34="","Einkaufspreis fehlt",IF(Q34&lt;1,"Keine volle Glasportion",IF(AND(AB34&gt;0,U34=""),"Glaspreis fehlt",IF(AND(AC34&gt;0,Y34=""),"Flaschenpreis fehlt",IF(OR(W34&gt;Einstellungen!$B$8,AA34&gt;Einstellungen!$B$8),"Zielquote überschritten","OK"))))))))</f>
        <v/>
      </c>
    </row>
    <row r="35" ht="22" customHeight="1">
      <c r="A35" s="23" t="n"/>
      <c r="B35" s="23" t="n"/>
      <c r="C35" s="13" t="n"/>
      <c r="D35" s="23" t="n"/>
      <c r="E35" s="16" t="n"/>
      <c r="F35" s="24" t="n"/>
      <c r="G35" s="24" t="n"/>
      <c r="H35" s="25" t="n"/>
      <c r="I35" s="25" t="n"/>
      <c r="J35" s="25" t="n"/>
      <c r="K35" s="26">
        <f>IF($B35="","",IF($F35="",Einstellungen!$B$2,$F35))</f>
        <v/>
      </c>
      <c r="L35" s="26">
        <f>IF($B35="","",IF($G35="",Einstellungen!$B$3,$G35))</f>
        <v/>
      </c>
      <c r="M35" s="27">
        <f>IF($B35="","",IF($H35="",Einstellungen!$B$4,$H35))</f>
        <v/>
      </c>
      <c r="N35" s="27">
        <f>IF($B35="","",IF($I35="",Einstellungen!$B$5,$I35))</f>
        <v/>
      </c>
      <c r="O35" s="27">
        <f>IF($B35="","",IF($J35="",Einstellungen!$B$6,$J35))</f>
        <v/>
      </c>
      <c r="P35" s="28">
        <f>IF($B35="","",K35*(1-M35))</f>
        <v/>
      </c>
      <c r="Q35" s="26">
        <f>IF($B35="","",IFERROR(INT(P35/L35),0))</f>
        <v/>
      </c>
      <c r="R35" s="28">
        <f>IF($B35="","",IFERROR(P35-Q35*L35,0))</f>
        <v/>
      </c>
      <c r="S35" s="29">
        <f>IF(OR($B35="",$E35="",Q35&lt;1),"",IFERROR($E35/Q35,""))</f>
        <v/>
      </c>
      <c r="T35" s="29">
        <f>IF(S35="","",IFERROR(CEILING(S35/N35,Einstellungen!$B$7),""))</f>
        <v/>
      </c>
      <c r="U35" s="16" t="n"/>
      <c r="V35" s="30">
        <f>IF(OR($B35="",U35=""),"",IFERROR(S35/U35,""))</f>
        <v/>
      </c>
      <c r="W35" s="30">
        <f>IF(V35="","",V35-N35)</f>
        <v/>
      </c>
      <c r="X35" s="29">
        <f>IF(OR($B35="",$E35=""),"",IFERROR(CEILING($E35/O35,Einstellungen!$B$7),""))</f>
        <v/>
      </c>
      <c r="Y35" s="16" t="n"/>
      <c r="Z35" s="30">
        <f>IF(OR($B35="",Y35=""),"",IFERROR($E35/Y35,""))</f>
        <v/>
      </c>
      <c r="AA35" s="30">
        <f>IF(Z35="","",Z35-O35)</f>
        <v/>
      </c>
      <c r="AB35" s="24" t="n"/>
      <c r="AC35" s="24" t="n"/>
      <c r="AD35" s="29">
        <f>IF($B35="","",IFERROR(U35*AB35+Y35*AC35,0))</f>
        <v/>
      </c>
      <c r="AE35" s="29">
        <f>IF($B35="","",IFERROR(S35*AB35+E35*AC35,0))</f>
        <v/>
      </c>
      <c r="AF35" s="29">
        <f>IF($B35="","",AD35-AE35)</f>
        <v/>
      </c>
      <c r="AG35" s="31">
        <f>IF($B35="","",IF($A35="Nein","Inaktiv",IF(OR($A35="",$C35="",$D35=""),"Stammdaten fehlen",IF($E35="","Einkaufspreis fehlt",IF(Q35&lt;1,"Keine volle Glasportion",IF(AND(AB35&gt;0,U35=""),"Glaspreis fehlt",IF(AND(AC35&gt;0,Y35=""),"Flaschenpreis fehlt",IF(OR(W35&gt;Einstellungen!$B$8,AA35&gt;Einstellungen!$B$8),"Zielquote überschritten","OK"))))))))</f>
        <v/>
      </c>
    </row>
    <row r="36" ht="22" customHeight="1">
      <c r="A36" s="23" t="n"/>
      <c r="B36" s="23" t="n"/>
      <c r="C36" s="13" t="n"/>
      <c r="D36" s="23" t="n"/>
      <c r="E36" s="16" t="n"/>
      <c r="F36" s="24" t="n"/>
      <c r="G36" s="24" t="n"/>
      <c r="H36" s="25" t="n"/>
      <c r="I36" s="25" t="n"/>
      <c r="J36" s="25" t="n"/>
      <c r="K36" s="26">
        <f>IF($B36="","",IF($F36="",Einstellungen!$B$2,$F36))</f>
        <v/>
      </c>
      <c r="L36" s="26">
        <f>IF($B36="","",IF($G36="",Einstellungen!$B$3,$G36))</f>
        <v/>
      </c>
      <c r="M36" s="27">
        <f>IF($B36="","",IF($H36="",Einstellungen!$B$4,$H36))</f>
        <v/>
      </c>
      <c r="N36" s="27">
        <f>IF($B36="","",IF($I36="",Einstellungen!$B$5,$I36))</f>
        <v/>
      </c>
      <c r="O36" s="27">
        <f>IF($B36="","",IF($J36="",Einstellungen!$B$6,$J36))</f>
        <v/>
      </c>
      <c r="P36" s="28">
        <f>IF($B36="","",K36*(1-M36))</f>
        <v/>
      </c>
      <c r="Q36" s="26">
        <f>IF($B36="","",IFERROR(INT(P36/L36),0))</f>
        <v/>
      </c>
      <c r="R36" s="28">
        <f>IF($B36="","",IFERROR(P36-Q36*L36,0))</f>
        <v/>
      </c>
      <c r="S36" s="29">
        <f>IF(OR($B36="",$E36="",Q36&lt;1),"",IFERROR($E36/Q36,""))</f>
        <v/>
      </c>
      <c r="T36" s="29">
        <f>IF(S36="","",IFERROR(CEILING(S36/N36,Einstellungen!$B$7),""))</f>
        <v/>
      </c>
      <c r="U36" s="16" t="n"/>
      <c r="V36" s="30">
        <f>IF(OR($B36="",U36=""),"",IFERROR(S36/U36,""))</f>
        <v/>
      </c>
      <c r="W36" s="30">
        <f>IF(V36="","",V36-N36)</f>
        <v/>
      </c>
      <c r="X36" s="29">
        <f>IF(OR($B36="",$E36=""),"",IFERROR(CEILING($E36/O36,Einstellungen!$B$7),""))</f>
        <v/>
      </c>
      <c r="Y36" s="16" t="n"/>
      <c r="Z36" s="30">
        <f>IF(OR($B36="",Y36=""),"",IFERROR($E36/Y36,""))</f>
        <v/>
      </c>
      <c r="AA36" s="30">
        <f>IF(Z36="","",Z36-O36)</f>
        <v/>
      </c>
      <c r="AB36" s="24" t="n"/>
      <c r="AC36" s="24" t="n"/>
      <c r="AD36" s="29">
        <f>IF($B36="","",IFERROR(U36*AB36+Y36*AC36,0))</f>
        <v/>
      </c>
      <c r="AE36" s="29">
        <f>IF($B36="","",IFERROR(S36*AB36+E36*AC36,0))</f>
        <v/>
      </c>
      <c r="AF36" s="29">
        <f>IF($B36="","",AD36-AE36)</f>
        <v/>
      </c>
      <c r="AG36" s="31">
        <f>IF($B36="","",IF($A36="Nein","Inaktiv",IF(OR($A36="",$C36="",$D36=""),"Stammdaten fehlen",IF($E36="","Einkaufspreis fehlt",IF(Q36&lt;1,"Keine volle Glasportion",IF(AND(AB36&gt;0,U36=""),"Glaspreis fehlt",IF(AND(AC36&gt;0,Y36=""),"Flaschenpreis fehlt",IF(OR(W36&gt;Einstellungen!$B$8,AA36&gt;Einstellungen!$B$8),"Zielquote überschritten","OK"))))))))</f>
        <v/>
      </c>
    </row>
    <row r="37" ht="22" customHeight="1">
      <c r="A37" s="23" t="n"/>
      <c r="B37" s="23" t="n"/>
      <c r="C37" s="13" t="n"/>
      <c r="D37" s="23" t="n"/>
      <c r="E37" s="16" t="n"/>
      <c r="F37" s="24" t="n"/>
      <c r="G37" s="24" t="n"/>
      <c r="H37" s="25" t="n"/>
      <c r="I37" s="25" t="n"/>
      <c r="J37" s="25" t="n"/>
      <c r="K37" s="26">
        <f>IF($B37="","",IF($F37="",Einstellungen!$B$2,$F37))</f>
        <v/>
      </c>
      <c r="L37" s="26">
        <f>IF($B37="","",IF($G37="",Einstellungen!$B$3,$G37))</f>
        <v/>
      </c>
      <c r="M37" s="27">
        <f>IF($B37="","",IF($H37="",Einstellungen!$B$4,$H37))</f>
        <v/>
      </c>
      <c r="N37" s="27">
        <f>IF($B37="","",IF($I37="",Einstellungen!$B$5,$I37))</f>
        <v/>
      </c>
      <c r="O37" s="27">
        <f>IF($B37="","",IF($J37="",Einstellungen!$B$6,$J37))</f>
        <v/>
      </c>
      <c r="P37" s="28">
        <f>IF($B37="","",K37*(1-M37))</f>
        <v/>
      </c>
      <c r="Q37" s="26">
        <f>IF($B37="","",IFERROR(INT(P37/L37),0))</f>
        <v/>
      </c>
      <c r="R37" s="28">
        <f>IF($B37="","",IFERROR(P37-Q37*L37,0))</f>
        <v/>
      </c>
      <c r="S37" s="29">
        <f>IF(OR($B37="",$E37="",Q37&lt;1),"",IFERROR($E37/Q37,""))</f>
        <v/>
      </c>
      <c r="T37" s="29">
        <f>IF(S37="","",IFERROR(CEILING(S37/N37,Einstellungen!$B$7),""))</f>
        <v/>
      </c>
      <c r="U37" s="16" t="n"/>
      <c r="V37" s="30">
        <f>IF(OR($B37="",U37=""),"",IFERROR(S37/U37,""))</f>
        <v/>
      </c>
      <c r="W37" s="30">
        <f>IF(V37="","",V37-N37)</f>
        <v/>
      </c>
      <c r="X37" s="29">
        <f>IF(OR($B37="",$E37=""),"",IFERROR(CEILING($E37/O37,Einstellungen!$B$7),""))</f>
        <v/>
      </c>
      <c r="Y37" s="16" t="n"/>
      <c r="Z37" s="30">
        <f>IF(OR($B37="",Y37=""),"",IFERROR($E37/Y37,""))</f>
        <v/>
      </c>
      <c r="AA37" s="30">
        <f>IF(Z37="","",Z37-O37)</f>
        <v/>
      </c>
      <c r="AB37" s="24" t="n"/>
      <c r="AC37" s="24" t="n"/>
      <c r="AD37" s="29">
        <f>IF($B37="","",IFERROR(U37*AB37+Y37*AC37,0))</f>
        <v/>
      </c>
      <c r="AE37" s="29">
        <f>IF($B37="","",IFERROR(S37*AB37+E37*AC37,0))</f>
        <v/>
      </c>
      <c r="AF37" s="29">
        <f>IF($B37="","",AD37-AE37)</f>
        <v/>
      </c>
      <c r="AG37" s="31">
        <f>IF($B37="","",IF($A37="Nein","Inaktiv",IF(OR($A37="",$C37="",$D37=""),"Stammdaten fehlen",IF($E37="","Einkaufspreis fehlt",IF(Q37&lt;1,"Keine volle Glasportion",IF(AND(AB37&gt;0,U37=""),"Glaspreis fehlt",IF(AND(AC37&gt;0,Y37=""),"Flaschenpreis fehlt",IF(OR(W37&gt;Einstellungen!$B$8,AA37&gt;Einstellungen!$B$8),"Zielquote überschritten","OK"))))))))</f>
        <v/>
      </c>
    </row>
    <row r="38" ht="22" customHeight="1">
      <c r="A38" s="23" t="n"/>
      <c r="B38" s="23" t="n"/>
      <c r="C38" s="13" t="n"/>
      <c r="D38" s="23" t="n"/>
      <c r="E38" s="16" t="n"/>
      <c r="F38" s="24" t="n"/>
      <c r="G38" s="24" t="n"/>
      <c r="H38" s="25" t="n"/>
      <c r="I38" s="25" t="n"/>
      <c r="J38" s="25" t="n"/>
      <c r="K38" s="26">
        <f>IF($B38="","",IF($F38="",Einstellungen!$B$2,$F38))</f>
        <v/>
      </c>
      <c r="L38" s="26">
        <f>IF($B38="","",IF($G38="",Einstellungen!$B$3,$G38))</f>
        <v/>
      </c>
      <c r="M38" s="27">
        <f>IF($B38="","",IF($H38="",Einstellungen!$B$4,$H38))</f>
        <v/>
      </c>
      <c r="N38" s="27">
        <f>IF($B38="","",IF($I38="",Einstellungen!$B$5,$I38))</f>
        <v/>
      </c>
      <c r="O38" s="27">
        <f>IF($B38="","",IF($J38="",Einstellungen!$B$6,$J38))</f>
        <v/>
      </c>
      <c r="P38" s="28">
        <f>IF($B38="","",K38*(1-M38))</f>
        <v/>
      </c>
      <c r="Q38" s="26">
        <f>IF($B38="","",IFERROR(INT(P38/L38),0))</f>
        <v/>
      </c>
      <c r="R38" s="28">
        <f>IF($B38="","",IFERROR(P38-Q38*L38,0))</f>
        <v/>
      </c>
      <c r="S38" s="29">
        <f>IF(OR($B38="",$E38="",Q38&lt;1),"",IFERROR($E38/Q38,""))</f>
        <v/>
      </c>
      <c r="T38" s="29">
        <f>IF(S38="","",IFERROR(CEILING(S38/N38,Einstellungen!$B$7),""))</f>
        <v/>
      </c>
      <c r="U38" s="16" t="n"/>
      <c r="V38" s="30">
        <f>IF(OR($B38="",U38=""),"",IFERROR(S38/U38,""))</f>
        <v/>
      </c>
      <c r="W38" s="30">
        <f>IF(V38="","",V38-N38)</f>
        <v/>
      </c>
      <c r="X38" s="29">
        <f>IF(OR($B38="",$E38=""),"",IFERROR(CEILING($E38/O38,Einstellungen!$B$7),""))</f>
        <v/>
      </c>
      <c r="Y38" s="16" t="n"/>
      <c r="Z38" s="30">
        <f>IF(OR($B38="",Y38=""),"",IFERROR($E38/Y38,""))</f>
        <v/>
      </c>
      <c r="AA38" s="30">
        <f>IF(Z38="","",Z38-O38)</f>
        <v/>
      </c>
      <c r="AB38" s="24" t="n"/>
      <c r="AC38" s="24" t="n"/>
      <c r="AD38" s="29">
        <f>IF($B38="","",IFERROR(U38*AB38+Y38*AC38,0))</f>
        <v/>
      </c>
      <c r="AE38" s="29">
        <f>IF($B38="","",IFERROR(S38*AB38+E38*AC38,0))</f>
        <v/>
      </c>
      <c r="AF38" s="29">
        <f>IF($B38="","",AD38-AE38)</f>
        <v/>
      </c>
      <c r="AG38" s="31">
        <f>IF($B38="","",IF($A38="Nein","Inaktiv",IF(OR($A38="",$C38="",$D38=""),"Stammdaten fehlen",IF($E38="","Einkaufspreis fehlt",IF(Q38&lt;1,"Keine volle Glasportion",IF(AND(AB38&gt;0,U38=""),"Glaspreis fehlt",IF(AND(AC38&gt;0,Y38=""),"Flaschenpreis fehlt",IF(OR(W38&gt;Einstellungen!$B$8,AA38&gt;Einstellungen!$B$8),"Zielquote überschritten","OK"))))))))</f>
        <v/>
      </c>
    </row>
    <row r="39" ht="22" customHeight="1">
      <c r="A39" s="23" t="n"/>
      <c r="B39" s="23" t="n"/>
      <c r="C39" s="13" t="n"/>
      <c r="D39" s="23" t="n"/>
      <c r="E39" s="16" t="n"/>
      <c r="F39" s="24" t="n"/>
      <c r="G39" s="24" t="n"/>
      <c r="H39" s="25" t="n"/>
      <c r="I39" s="25" t="n"/>
      <c r="J39" s="25" t="n"/>
      <c r="K39" s="26">
        <f>IF($B39="","",IF($F39="",Einstellungen!$B$2,$F39))</f>
        <v/>
      </c>
      <c r="L39" s="26">
        <f>IF($B39="","",IF($G39="",Einstellungen!$B$3,$G39))</f>
        <v/>
      </c>
      <c r="M39" s="27">
        <f>IF($B39="","",IF($H39="",Einstellungen!$B$4,$H39))</f>
        <v/>
      </c>
      <c r="N39" s="27">
        <f>IF($B39="","",IF($I39="",Einstellungen!$B$5,$I39))</f>
        <v/>
      </c>
      <c r="O39" s="27">
        <f>IF($B39="","",IF($J39="",Einstellungen!$B$6,$J39))</f>
        <v/>
      </c>
      <c r="P39" s="28">
        <f>IF($B39="","",K39*(1-M39))</f>
        <v/>
      </c>
      <c r="Q39" s="26">
        <f>IF($B39="","",IFERROR(INT(P39/L39),0))</f>
        <v/>
      </c>
      <c r="R39" s="28">
        <f>IF($B39="","",IFERROR(P39-Q39*L39,0))</f>
        <v/>
      </c>
      <c r="S39" s="29">
        <f>IF(OR($B39="",$E39="",Q39&lt;1),"",IFERROR($E39/Q39,""))</f>
        <v/>
      </c>
      <c r="T39" s="29">
        <f>IF(S39="","",IFERROR(CEILING(S39/N39,Einstellungen!$B$7),""))</f>
        <v/>
      </c>
      <c r="U39" s="16" t="n"/>
      <c r="V39" s="30">
        <f>IF(OR($B39="",U39=""),"",IFERROR(S39/U39,""))</f>
        <v/>
      </c>
      <c r="W39" s="30">
        <f>IF(V39="","",V39-N39)</f>
        <v/>
      </c>
      <c r="X39" s="29">
        <f>IF(OR($B39="",$E39=""),"",IFERROR(CEILING($E39/O39,Einstellungen!$B$7),""))</f>
        <v/>
      </c>
      <c r="Y39" s="16" t="n"/>
      <c r="Z39" s="30">
        <f>IF(OR($B39="",Y39=""),"",IFERROR($E39/Y39,""))</f>
        <v/>
      </c>
      <c r="AA39" s="30">
        <f>IF(Z39="","",Z39-O39)</f>
        <v/>
      </c>
      <c r="AB39" s="24" t="n"/>
      <c r="AC39" s="24" t="n"/>
      <c r="AD39" s="29">
        <f>IF($B39="","",IFERROR(U39*AB39+Y39*AC39,0))</f>
        <v/>
      </c>
      <c r="AE39" s="29">
        <f>IF($B39="","",IFERROR(S39*AB39+E39*AC39,0))</f>
        <v/>
      </c>
      <c r="AF39" s="29">
        <f>IF($B39="","",AD39-AE39)</f>
        <v/>
      </c>
      <c r="AG39" s="31">
        <f>IF($B39="","",IF($A39="Nein","Inaktiv",IF(OR($A39="",$C39="",$D39=""),"Stammdaten fehlen",IF($E39="","Einkaufspreis fehlt",IF(Q39&lt;1,"Keine volle Glasportion",IF(AND(AB39&gt;0,U39=""),"Glaspreis fehlt",IF(AND(AC39&gt;0,Y39=""),"Flaschenpreis fehlt",IF(OR(W39&gt;Einstellungen!$B$8,AA39&gt;Einstellungen!$B$8),"Zielquote überschritten","OK"))))))))</f>
        <v/>
      </c>
    </row>
    <row r="40" ht="22" customHeight="1">
      <c r="A40" s="23" t="n"/>
      <c r="B40" s="23" t="n"/>
      <c r="C40" s="13" t="n"/>
      <c r="D40" s="23" t="n"/>
      <c r="E40" s="16" t="n"/>
      <c r="F40" s="24" t="n"/>
      <c r="G40" s="24" t="n"/>
      <c r="H40" s="25" t="n"/>
      <c r="I40" s="25" t="n"/>
      <c r="J40" s="25" t="n"/>
      <c r="K40" s="26">
        <f>IF($B40="","",IF($F40="",Einstellungen!$B$2,$F40))</f>
        <v/>
      </c>
      <c r="L40" s="26">
        <f>IF($B40="","",IF($G40="",Einstellungen!$B$3,$G40))</f>
        <v/>
      </c>
      <c r="M40" s="27">
        <f>IF($B40="","",IF($H40="",Einstellungen!$B$4,$H40))</f>
        <v/>
      </c>
      <c r="N40" s="27">
        <f>IF($B40="","",IF($I40="",Einstellungen!$B$5,$I40))</f>
        <v/>
      </c>
      <c r="O40" s="27">
        <f>IF($B40="","",IF($J40="",Einstellungen!$B$6,$J40))</f>
        <v/>
      </c>
      <c r="P40" s="28">
        <f>IF($B40="","",K40*(1-M40))</f>
        <v/>
      </c>
      <c r="Q40" s="26">
        <f>IF($B40="","",IFERROR(INT(P40/L40),0))</f>
        <v/>
      </c>
      <c r="R40" s="28">
        <f>IF($B40="","",IFERROR(P40-Q40*L40,0))</f>
        <v/>
      </c>
      <c r="S40" s="29">
        <f>IF(OR($B40="",$E40="",Q40&lt;1),"",IFERROR($E40/Q40,""))</f>
        <v/>
      </c>
      <c r="T40" s="29">
        <f>IF(S40="","",IFERROR(CEILING(S40/N40,Einstellungen!$B$7),""))</f>
        <v/>
      </c>
      <c r="U40" s="16" t="n"/>
      <c r="V40" s="30">
        <f>IF(OR($B40="",U40=""),"",IFERROR(S40/U40,""))</f>
        <v/>
      </c>
      <c r="W40" s="30">
        <f>IF(V40="","",V40-N40)</f>
        <v/>
      </c>
      <c r="X40" s="29">
        <f>IF(OR($B40="",$E40=""),"",IFERROR(CEILING($E40/O40,Einstellungen!$B$7),""))</f>
        <v/>
      </c>
      <c r="Y40" s="16" t="n"/>
      <c r="Z40" s="30">
        <f>IF(OR($B40="",Y40=""),"",IFERROR($E40/Y40,""))</f>
        <v/>
      </c>
      <c r="AA40" s="30">
        <f>IF(Z40="","",Z40-O40)</f>
        <v/>
      </c>
      <c r="AB40" s="24" t="n"/>
      <c r="AC40" s="24" t="n"/>
      <c r="AD40" s="29">
        <f>IF($B40="","",IFERROR(U40*AB40+Y40*AC40,0))</f>
        <v/>
      </c>
      <c r="AE40" s="29">
        <f>IF($B40="","",IFERROR(S40*AB40+E40*AC40,0))</f>
        <v/>
      </c>
      <c r="AF40" s="29">
        <f>IF($B40="","",AD40-AE40)</f>
        <v/>
      </c>
      <c r="AG40" s="31">
        <f>IF($B40="","",IF($A40="Nein","Inaktiv",IF(OR($A40="",$C40="",$D40=""),"Stammdaten fehlen",IF($E40="","Einkaufspreis fehlt",IF(Q40&lt;1,"Keine volle Glasportion",IF(AND(AB40&gt;0,U40=""),"Glaspreis fehlt",IF(AND(AC40&gt;0,Y40=""),"Flaschenpreis fehlt",IF(OR(W40&gt;Einstellungen!$B$8,AA40&gt;Einstellungen!$B$8),"Zielquote überschritten","OK"))))))))</f>
        <v/>
      </c>
    </row>
    <row r="41" ht="22" customHeight="1">
      <c r="A41" s="23" t="n"/>
      <c r="B41" s="23" t="n"/>
      <c r="C41" s="13" t="n"/>
      <c r="D41" s="23" t="n"/>
      <c r="E41" s="16" t="n"/>
      <c r="F41" s="24" t="n"/>
      <c r="G41" s="24" t="n"/>
      <c r="H41" s="25" t="n"/>
      <c r="I41" s="25" t="n"/>
      <c r="J41" s="25" t="n"/>
      <c r="K41" s="26">
        <f>IF($B41="","",IF($F41="",Einstellungen!$B$2,$F41))</f>
        <v/>
      </c>
      <c r="L41" s="26">
        <f>IF($B41="","",IF($G41="",Einstellungen!$B$3,$G41))</f>
        <v/>
      </c>
      <c r="M41" s="27">
        <f>IF($B41="","",IF($H41="",Einstellungen!$B$4,$H41))</f>
        <v/>
      </c>
      <c r="N41" s="27">
        <f>IF($B41="","",IF($I41="",Einstellungen!$B$5,$I41))</f>
        <v/>
      </c>
      <c r="O41" s="27">
        <f>IF($B41="","",IF($J41="",Einstellungen!$B$6,$J41))</f>
        <v/>
      </c>
      <c r="P41" s="28">
        <f>IF($B41="","",K41*(1-M41))</f>
        <v/>
      </c>
      <c r="Q41" s="26">
        <f>IF($B41="","",IFERROR(INT(P41/L41),0))</f>
        <v/>
      </c>
      <c r="R41" s="28">
        <f>IF($B41="","",IFERROR(P41-Q41*L41,0))</f>
        <v/>
      </c>
      <c r="S41" s="29">
        <f>IF(OR($B41="",$E41="",Q41&lt;1),"",IFERROR($E41/Q41,""))</f>
        <v/>
      </c>
      <c r="T41" s="29">
        <f>IF(S41="","",IFERROR(CEILING(S41/N41,Einstellungen!$B$7),""))</f>
        <v/>
      </c>
      <c r="U41" s="16" t="n"/>
      <c r="V41" s="30">
        <f>IF(OR($B41="",U41=""),"",IFERROR(S41/U41,""))</f>
        <v/>
      </c>
      <c r="W41" s="30">
        <f>IF(V41="","",V41-N41)</f>
        <v/>
      </c>
      <c r="X41" s="29">
        <f>IF(OR($B41="",$E41=""),"",IFERROR(CEILING($E41/O41,Einstellungen!$B$7),""))</f>
        <v/>
      </c>
      <c r="Y41" s="16" t="n"/>
      <c r="Z41" s="30">
        <f>IF(OR($B41="",Y41=""),"",IFERROR($E41/Y41,""))</f>
        <v/>
      </c>
      <c r="AA41" s="30">
        <f>IF(Z41="","",Z41-O41)</f>
        <v/>
      </c>
      <c r="AB41" s="24" t="n"/>
      <c r="AC41" s="24" t="n"/>
      <c r="AD41" s="29">
        <f>IF($B41="","",IFERROR(U41*AB41+Y41*AC41,0))</f>
        <v/>
      </c>
      <c r="AE41" s="29">
        <f>IF($B41="","",IFERROR(S41*AB41+E41*AC41,0))</f>
        <v/>
      </c>
      <c r="AF41" s="29">
        <f>IF($B41="","",AD41-AE41)</f>
        <v/>
      </c>
      <c r="AG41" s="31">
        <f>IF($B41="","",IF($A41="Nein","Inaktiv",IF(OR($A41="",$C41="",$D41=""),"Stammdaten fehlen",IF($E41="","Einkaufspreis fehlt",IF(Q41&lt;1,"Keine volle Glasportion",IF(AND(AB41&gt;0,U41=""),"Glaspreis fehlt",IF(AND(AC41&gt;0,Y41=""),"Flaschenpreis fehlt",IF(OR(W41&gt;Einstellungen!$B$8,AA41&gt;Einstellungen!$B$8),"Zielquote überschritten","OK"))))))))</f>
        <v/>
      </c>
    </row>
    <row r="42" ht="22" customHeight="1">
      <c r="A42" s="23" t="n"/>
      <c r="B42" s="23" t="n"/>
      <c r="C42" s="13" t="n"/>
      <c r="D42" s="23" t="n"/>
      <c r="E42" s="16" t="n"/>
      <c r="F42" s="24" t="n"/>
      <c r="G42" s="24" t="n"/>
      <c r="H42" s="25" t="n"/>
      <c r="I42" s="25" t="n"/>
      <c r="J42" s="25" t="n"/>
      <c r="K42" s="26">
        <f>IF($B42="","",IF($F42="",Einstellungen!$B$2,$F42))</f>
        <v/>
      </c>
      <c r="L42" s="26">
        <f>IF($B42="","",IF($G42="",Einstellungen!$B$3,$G42))</f>
        <v/>
      </c>
      <c r="M42" s="27">
        <f>IF($B42="","",IF($H42="",Einstellungen!$B$4,$H42))</f>
        <v/>
      </c>
      <c r="N42" s="27">
        <f>IF($B42="","",IF($I42="",Einstellungen!$B$5,$I42))</f>
        <v/>
      </c>
      <c r="O42" s="27">
        <f>IF($B42="","",IF($J42="",Einstellungen!$B$6,$J42))</f>
        <v/>
      </c>
      <c r="P42" s="28">
        <f>IF($B42="","",K42*(1-M42))</f>
        <v/>
      </c>
      <c r="Q42" s="26">
        <f>IF($B42="","",IFERROR(INT(P42/L42),0))</f>
        <v/>
      </c>
      <c r="R42" s="28">
        <f>IF($B42="","",IFERROR(P42-Q42*L42,0))</f>
        <v/>
      </c>
      <c r="S42" s="29">
        <f>IF(OR($B42="",$E42="",Q42&lt;1),"",IFERROR($E42/Q42,""))</f>
        <v/>
      </c>
      <c r="T42" s="29">
        <f>IF(S42="","",IFERROR(CEILING(S42/N42,Einstellungen!$B$7),""))</f>
        <v/>
      </c>
      <c r="U42" s="16" t="n"/>
      <c r="V42" s="30">
        <f>IF(OR($B42="",U42=""),"",IFERROR(S42/U42,""))</f>
        <v/>
      </c>
      <c r="W42" s="30">
        <f>IF(V42="","",V42-N42)</f>
        <v/>
      </c>
      <c r="X42" s="29">
        <f>IF(OR($B42="",$E42=""),"",IFERROR(CEILING($E42/O42,Einstellungen!$B$7),""))</f>
        <v/>
      </c>
      <c r="Y42" s="16" t="n"/>
      <c r="Z42" s="30">
        <f>IF(OR($B42="",Y42=""),"",IFERROR($E42/Y42,""))</f>
        <v/>
      </c>
      <c r="AA42" s="30">
        <f>IF(Z42="","",Z42-O42)</f>
        <v/>
      </c>
      <c r="AB42" s="24" t="n"/>
      <c r="AC42" s="24" t="n"/>
      <c r="AD42" s="29">
        <f>IF($B42="","",IFERROR(U42*AB42+Y42*AC42,0))</f>
        <v/>
      </c>
      <c r="AE42" s="29">
        <f>IF($B42="","",IFERROR(S42*AB42+E42*AC42,0))</f>
        <v/>
      </c>
      <c r="AF42" s="29">
        <f>IF($B42="","",AD42-AE42)</f>
        <v/>
      </c>
      <c r="AG42" s="31">
        <f>IF($B42="","",IF($A42="Nein","Inaktiv",IF(OR($A42="",$C42="",$D42=""),"Stammdaten fehlen",IF($E42="","Einkaufspreis fehlt",IF(Q42&lt;1,"Keine volle Glasportion",IF(AND(AB42&gt;0,U42=""),"Glaspreis fehlt",IF(AND(AC42&gt;0,Y42=""),"Flaschenpreis fehlt",IF(OR(W42&gt;Einstellungen!$B$8,AA42&gt;Einstellungen!$B$8),"Zielquote überschritten","OK"))))))))</f>
        <v/>
      </c>
    </row>
    <row r="43" ht="22" customHeight="1">
      <c r="A43" s="23" t="n"/>
      <c r="B43" s="23" t="n"/>
      <c r="C43" s="13" t="n"/>
      <c r="D43" s="23" t="n"/>
      <c r="E43" s="16" t="n"/>
      <c r="F43" s="24" t="n"/>
      <c r="G43" s="24" t="n"/>
      <c r="H43" s="25" t="n"/>
      <c r="I43" s="25" t="n"/>
      <c r="J43" s="25" t="n"/>
      <c r="K43" s="26">
        <f>IF($B43="","",IF($F43="",Einstellungen!$B$2,$F43))</f>
        <v/>
      </c>
      <c r="L43" s="26">
        <f>IF($B43="","",IF($G43="",Einstellungen!$B$3,$G43))</f>
        <v/>
      </c>
      <c r="M43" s="27">
        <f>IF($B43="","",IF($H43="",Einstellungen!$B$4,$H43))</f>
        <v/>
      </c>
      <c r="N43" s="27">
        <f>IF($B43="","",IF($I43="",Einstellungen!$B$5,$I43))</f>
        <v/>
      </c>
      <c r="O43" s="27">
        <f>IF($B43="","",IF($J43="",Einstellungen!$B$6,$J43))</f>
        <v/>
      </c>
      <c r="P43" s="28">
        <f>IF($B43="","",K43*(1-M43))</f>
        <v/>
      </c>
      <c r="Q43" s="26">
        <f>IF($B43="","",IFERROR(INT(P43/L43),0))</f>
        <v/>
      </c>
      <c r="R43" s="28">
        <f>IF($B43="","",IFERROR(P43-Q43*L43,0))</f>
        <v/>
      </c>
      <c r="S43" s="29">
        <f>IF(OR($B43="",$E43="",Q43&lt;1),"",IFERROR($E43/Q43,""))</f>
        <v/>
      </c>
      <c r="T43" s="29">
        <f>IF(S43="","",IFERROR(CEILING(S43/N43,Einstellungen!$B$7),""))</f>
        <v/>
      </c>
      <c r="U43" s="16" t="n"/>
      <c r="V43" s="30">
        <f>IF(OR($B43="",U43=""),"",IFERROR(S43/U43,""))</f>
        <v/>
      </c>
      <c r="W43" s="30">
        <f>IF(V43="","",V43-N43)</f>
        <v/>
      </c>
      <c r="X43" s="29">
        <f>IF(OR($B43="",$E43=""),"",IFERROR(CEILING($E43/O43,Einstellungen!$B$7),""))</f>
        <v/>
      </c>
      <c r="Y43" s="16" t="n"/>
      <c r="Z43" s="30">
        <f>IF(OR($B43="",Y43=""),"",IFERROR($E43/Y43,""))</f>
        <v/>
      </c>
      <c r="AA43" s="30">
        <f>IF(Z43="","",Z43-O43)</f>
        <v/>
      </c>
      <c r="AB43" s="24" t="n"/>
      <c r="AC43" s="24" t="n"/>
      <c r="AD43" s="29">
        <f>IF($B43="","",IFERROR(U43*AB43+Y43*AC43,0))</f>
        <v/>
      </c>
      <c r="AE43" s="29">
        <f>IF($B43="","",IFERROR(S43*AB43+E43*AC43,0))</f>
        <v/>
      </c>
      <c r="AF43" s="29">
        <f>IF($B43="","",AD43-AE43)</f>
        <v/>
      </c>
      <c r="AG43" s="31">
        <f>IF($B43="","",IF($A43="Nein","Inaktiv",IF(OR($A43="",$C43="",$D43=""),"Stammdaten fehlen",IF($E43="","Einkaufspreis fehlt",IF(Q43&lt;1,"Keine volle Glasportion",IF(AND(AB43&gt;0,U43=""),"Glaspreis fehlt",IF(AND(AC43&gt;0,Y43=""),"Flaschenpreis fehlt",IF(OR(W43&gt;Einstellungen!$B$8,AA43&gt;Einstellungen!$B$8),"Zielquote überschritten","OK"))))))))</f>
        <v/>
      </c>
    </row>
    <row r="44" ht="22" customHeight="1">
      <c r="A44" s="23" t="n"/>
      <c r="B44" s="23" t="n"/>
      <c r="C44" s="13" t="n"/>
      <c r="D44" s="23" t="n"/>
      <c r="E44" s="16" t="n"/>
      <c r="F44" s="24" t="n"/>
      <c r="G44" s="24" t="n"/>
      <c r="H44" s="25" t="n"/>
      <c r="I44" s="25" t="n"/>
      <c r="J44" s="25" t="n"/>
      <c r="K44" s="26">
        <f>IF($B44="","",IF($F44="",Einstellungen!$B$2,$F44))</f>
        <v/>
      </c>
      <c r="L44" s="26">
        <f>IF($B44="","",IF($G44="",Einstellungen!$B$3,$G44))</f>
        <v/>
      </c>
      <c r="M44" s="27">
        <f>IF($B44="","",IF($H44="",Einstellungen!$B$4,$H44))</f>
        <v/>
      </c>
      <c r="N44" s="27">
        <f>IF($B44="","",IF($I44="",Einstellungen!$B$5,$I44))</f>
        <v/>
      </c>
      <c r="O44" s="27">
        <f>IF($B44="","",IF($J44="",Einstellungen!$B$6,$J44))</f>
        <v/>
      </c>
      <c r="P44" s="28">
        <f>IF($B44="","",K44*(1-M44))</f>
        <v/>
      </c>
      <c r="Q44" s="26">
        <f>IF($B44="","",IFERROR(INT(P44/L44),0))</f>
        <v/>
      </c>
      <c r="R44" s="28">
        <f>IF($B44="","",IFERROR(P44-Q44*L44,0))</f>
        <v/>
      </c>
      <c r="S44" s="29">
        <f>IF(OR($B44="",$E44="",Q44&lt;1),"",IFERROR($E44/Q44,""))</f>
        <v/>
      </c>
      <c r="T44" s="29">
        <f>IF(S44="","",IFERROR(CEILING(S44/N44,Einstellungen!$B$7),""))</f>
        <v/>
      </c>
      <c r="U44" s="16" t="n"/>
      <c r="V44" s="30">
        <f>IF(OR($B44="",U44=""),"",IFERROR(S44/U44,""))</f>
        <v/>
      </c>
      <c r="W44" s="30">
        <f>IF(V44="","",V44-N44)</f>
        <v/>
      </c>
      <c r="X44" s="29">
        <f>IF(OR($B44="",$E44=""),"",IFERROR(CEILING($E44/O44,Einstellungen!$B$7),""))</f>
        <v/>
      </c>
      <c r="Y44" s="16" t="n"/>
      <c r="Z44" s="30">
        <f>IF(OR($B44="",Y44=""),"",IFERROR($E44/Y44,""))</f>
        <v/>
      </c>
      <c r="AA44" s="30">
        <f>IF(Z44="","",Z44-O44)</f>
        <v/>
      </c>
      <c r="AB44" s="24" t="n"/>
      <c r="AC44" s="24" t="n"/>
      <c r="AD44" s="29">
        <f>IF($B44="","",IFERROR(U44*AB44+Y44*AC44,0))</f>
        <v/>
      </c>
      <c r="AE44" s="29">
        <f>IF($B44="","",IFERROR(S44*AB44+E44*AC44,0))</f>
        <v/>
      </c>
      <c r="AF44" s="29">
        <f>IF($B44="","",AD44-AE44)</f>
        <v/>
      </c>
      <c r="AG44" s="31">
        <f>IF($B44="","",IF($A44="Nein","Inaktiv",IF(OR($A44="",$C44="",$D44=""),"Stammdaten fehlen",IF($E44="","Einkaufspreis fehlt",IF(Q44&lt;1,"Keine volle Glasportion",IF(AND(AB44&gt;0,U44=""),"Glaspreis fehlt",IF(AND(AC44&gt;0,Y44=""),"Flaschenpreis fehlt",IF(OR(W44&gt;Einstellungen!$B$8,AA44&gt;Einstellungen!$B$8),"Zielquote überschritten","OK"))))))))</f>
        <v/>
      </c>
    </row>
    <row r="45" ht="22" customHeight="1">
      <c r="A45" s="23" t="n"/>
      <c r="B45" s="23" t="n"/>
      <c r="C45" s="13" t="n"/>
      <c r="D45" s="23" t="n"/>
      <c r="E45" s="16" t="n"/>
      <c r="F45" s="24" t="n"/>
      <c r="G45" s="24" t="n"/>
      <c r="H45" s="25" t="n"/>
      <c r="I45" s="25" t="n"/>
      <c r="J45" s="25" t="n"/>
      <c r="K45" s="26">
        <f>IF($B45="","",IF($F45="",Einstellungen!$B$2,$F45))</f>
        <v/>
      </c>
      <c r="L45" s="26">
        <f>IF($B45="","",IF($G45="",Einstellungen!$B$3,$G45))</f>
        <v/>
      </c>
      <c r="M45" s="27">
        <f>IF($B45="","",IF($H45="",Einstellungen!$B$4,$H45))</f>
        <v/>
      </c>
      <c r="N45" s="27">
        <f>IF($B45="","",IF($I45="",Einstellungen!$B$5,$I45))</f>
        <v/>
      </c>
      <c r="O45" s="27">
        <f>IF($B45="","",IF($J45="",Einstellungen!$B$6,$J45))</f>
        <v/>
      </c>
      <c r="P45" s="28">
        <f>IF($B45="","",K45*(1-M45))</f>
        <v/>
      </c>
      <c r="Q45" s="26">
        <f>IF($B45="","",IFERROR(INT(P45/L45),0))</f>
        <v/>
      </c>
      <c r="R45" s="28">
        <f>IF($B45="","",IFERROR(P45-Q45*L45,0))</f>
        <v/>
      </c>
      <c r="S45" s="29">
        <f>IF(OR($B45="",$E45="",Q45&lt;1),"",IFERROR($E45/Q45,""))</f>
        <v/>
      </c>
      <c r="T45" s="29">
        <f>IF(S45="","",IFERROR(CEILING(S45/N45,Einstellungen!$B$7),""))</f>
        <v/>
      </c>
      <c r="U45" s="16" t="n"/>
      <c r="V45" s="30">
        <f>IF(OR($B45="",U45=""),"",IFERROR(S45/U45,""))</f>
        <v/>
      </c>
      <c r="W45" s="30">
        <f>IF(V45="","",V45-N45)</f>
        <v/>
      </c>
      <c r="X45" s="29">
        <f>IF(OR($B45="",$E45=""),"",IFERROR(CEILING($E45/O45,Einstellungen!$B$7),""))</f>
        <v/>
      </c>
      <c r="Y45" s="16" t="n"/>
      <c r="Z45" s="30">
        <f>IF(OR($B45="",Y45=""),"",IFERROR($E45/Y45,""))</f>
        <v/>
      </c>
      <c r="AA45" s="30">
        <f>IF(Z45="","",Z45-O45)</f>
        <v/>
      </c>
      <c r="AB45" s="24" t="n"/>
      <c r="AC45" s="24" t="n"/>
      <c r="AD45" s="29">
        <f>IF($B45="","",IFERROR(U45*AB45+Y45*AC45,0))</f>
        <v/>
      </c>
      <c r="AE45" s="29">
        <f>IF($B45="","",IFERROR(S45*AB45+E45*AC45,0))</f>
        <v/>
      </c>
      <c r="AF45" s="29">
        <f>IF($B45="","",AD45-AE45)</f>
        <v/>
      </c>
      <c r="AG45" s="31">
        <f>IF($B45="","",IF($A45="Nein","Inaktiv",IF(OR($A45="",$C45="",$D45=""),"Stammdaten fehlen",IF($E45="","Einkaufspreis fehlt",IF(Q45&lt;1,"Keine volle Glasportion",IF(AND(AB45&gt;0,U45=""),"Glaspreis fehlt",IF(AND(AC45&gt;0,Y45=""),"Flaschenpreis fehlt",IF(OR(W45&gt;Einstellungen!$B$8,AA45&gt;Einstellungen!$B$8),"Zielquote überschritten","OK"))))))))</f>
        <v/>
      </c>
    </row>
    <row r="46" ht="22" customHeight="1">
      <c r="A46" s="23" t="n"/>
      <c r="B46" s="23" t="n"/>
      <c r="C46" s="13" t="n"/>
      <c r="D46" s="23" t="n"/>
      <c r="E46" s="16" t="n"/>
      <c r="F46" s="24" t="n"/>
      <c r="G46" s="24" t="n"/>
      <c r="H46" s="25" t="n"/>
      <c r="I46" s="25" t="n"/>
      <c r="J46" s="25" t="n"/>
      <c r="K46" s="26">
        <f>IF($B46="","",IF($F46="",Einstellungen!$B$2,$F46))</f>
        <v/>
      </c>
      <c r="L46" s="26">
        <f>IF($B46="","",IF($G46="",Einstellungen!$B$3,$G46))</f>
        <v/>
      </c>
      <c r="M46" s="27">
        <f>IF($B46="","",IF($H46="",Einstellungen!$B$4,$H46))</f>
        <v/>
      </c>
      <c r="N46" s="27">
        <f>IF($B46="","",IF($I46="",Einstellungen!$B$5,$I46))</f>
        <v/>
      </c>
      <c r="O46" s="27">
        <f>IF($B46="","",IF($J46="",Einstellungen!$B$6,$J46))</f>
        <v/>
      </c>
      <c r="P46" s="28">
        <f>IF($B46="","",K46*(1-M46))</f>
        <v/>
      </c>
      <c r="Q46" s="26">
        <f>IF($B46="","",IFERROR(INT(P46/L46),0))</f>
        <v/>
      </c>
      <c r="R46" s="28">
        <f>IF($B46="","",IFERROR(P46-Q46*L46,0))</f>
        <v/>
      </c>
      <c r="S46" s="29">
        <f>IF(OR($B46="",$E46="",Q46&lt;1),"",IFERROR($E46/Q46,""))</f>
        <v/>
      </c>
      <c r="T46" s="29">
        <f>IF(S46="","",IFERROR(CEILING(S46/N46,Einstellungen!$B$7),""))</f>
        <v/>
      </c>
      <c r="U46" s="16" t="n"/>
      <c r="V46" s="30">
        <f>IF(OR($B46="",U46=""),"",IFERROR(S46/U46,""))</f>
        <v/>
      </c>
      <c r="W46" s="30">
        <f>IF(V46="","",V46-N46)</f>
        <v/>
      </c>
      <c r="X46" s="29">
        <f>IF(OR($B46="",$E46=""),"",IFERROR(CEILING($E46/O46,Einstellungen!$B$7),""))</f>
        <v/>
      </c>
      <c r="Y46" s="16" t="n"/>
      <c r="Z46" s="30">
        <f>IF(OR($B46="",Y46=""),"",IFERROR($E46/Y46,""))</f>
        <v/>
      </c>
      <c r="AA46" s="30">
        <f>IF(Z46="","",Z46-O46)</f>
        <v/>
      </c>
      <c r="AB46" s="24" t="n"/>
      <c r="AC46" s="24" t="n"/>
      <c r="AD46" s="29">
        <f>IF($B46="","",IFERROR(U46*AB46+Y46*AC46,0))</f>
        <v/>
      </c>
      <c r="AE46" s="29">
        <f>IF($B46="","",IFERROR(S46*AB46+E46*AC46,0))</f>
        <v/>
      </c>
      <c r="AF46" s="29">
        <f>IF($B46="","",AD46-AE46)</f>
        <v/>
      </c>
      <c r="AG46" s="31">
        <f>IF($B46="","",IF($A46="Nein","Inaktiv",IF(OR($A46="",$C46="",$D46=""),"Stammdaten fehlen",IF($E46="","Einkaufspreis fehlt",IF(Q46&lt;1,"Keine volle Glasportion",IF(AND(AB46&gt;0,U46=""),"Glaspreis fehlt",IF(AND(AC46&gt;0,Y46=""),"Flaschenpreis fehlt",IF(OR(W46&gt;Einstellungen!$B$8,AA46&gt;Einstellungen!$B$8),"Zielquote überschritten","OK"))))))))</f>
        <v/>
      </c>
    </row>
    <row r="47" ht="22" customHeight="1">
      <c r="A47" s="23" t="n"/>
      <c r="B47" s="23" t="n"/>
      <c r="C47" s="13" t="n"/>
      <c r="D47" s="23" t="n"/>
      <c r="E47" s="16" t="n"/>
      <c r="F47" s="24" t="n"/>
      <c r="G47" s="24" t="n"/>
      <c r="H47" s="25" t="n"/>
      <c r="I47" s="25" t="n"/>
      <c r="J47" s="25" t="n"/>
      <c r="K47" s="26">
        <f>IF($B47="","",IF($F47="",Einstellungen!$B$2,$F47))</f>
        <v/>
      </c>
      <c r="L47" s="26">
        <f>IF($B47="","",IF($G47="",Einstellungen!$B$3,$G47))</f>
        <v/>
      </c>
      <c r="M47" s="27">
        <f>IF($B47="","",IF($H47="",Einstellungen!$B$4,$H47))</f>
        <v/>
      </c>
      <c r="N47" s="27">
        <f>IF($B47="","",IF($I47="",Einstellungen!$B$5,$I47))</f>
        <v/>
      </c>
      <c r="O47" s="27">
        <f>IF($B47="","",IF($J47="",Einstellungen!$B$6,$J47))</f>
        <v/>
      </c>
      <c r="P47" s="28">
        <f>IF($B47="","",K47*(1-M47))</f>
        <v/>
      </c>
      <c r="Q47" s="26">
        <f>IF($B47="","",IFERROR(INT(P47/L47),0))</f>
        <v/>
      </c>
      <c r="R47" s="28">
        <f>IF($B47="","",IFERROR(P47-Q47*L47,0))</f>
        <v/>
      </c>
      <c r="S47" s="29">
        <f>IF(OR($B47="",$E47="",Q47&lt;1),"",IFERROR($E47/Q47,""))</f>
        <v/>
      </c>
      <c r="T47" s="29">
        <f>IF(S47="","",IFERROR(CEILING(S47/N47,Einstellungen!$B$7),""))</f>
        <v/>
      </c>
      <c r="U47" s="16" t="n"/>
      <c r="V47" s="30">
        <f>IF(OR($B47="",U47=""),"",IFERROR(S47/U47,""))</f>
        <v/>
      </c>
      <c r="W47" s="30">
        <f>IF(V47="","",V47-N47)</f>
        <v/>
      </c>
      <c r="X47" s="29">
        <f>IF(OR($B47="",$E47=""),"",IFERROR(CEILING($E47/O47,Einstellungen!$B$7),""))</f>
        <v/>
      </c>
      <c r="Y47" s="16" t="n"/>
      <c r="Z47" s="30">
        <f>IF(OR($B47="",Y47=""),"",IFERROR($E47/Y47,""))</f>
        <v/>
      </c>
      <c r="AA47" s="30">
        <f>IF(Z47="","",Z47-O47)</f>
        <v/>
      </c>
      <c r="AB47" s="24" t="n"/>
      <c r="AC47" s="24" t="n"/>
      <c r="AD47" s="29">
        <f>IF($B47="","",IFERROR(U47*AB47+Y47*AC47,0))</f>
        <v/>
      </c>
      <c r="AE47" s="29">
        <f>IF($B47="","",IFERROR(S47*AB47+E47*AC47,0))</f>
        <v/>
      </c>
      <c r="AF47" s="29">
        <f>IF($B47="","",AD47-AE47)</f>
        <v/>
      </c>
      <c r="AG47" s="31">
        <f>IF($B47="","",IF($A47="Nein","Inaktiv",IF(OR($A47="",$C47="",$D47=""),"Stammdaten fehlen",IF($E47="","Einkaufspreis fehlt",IF(Q47&lt;1,"Keine volle Glasportion",IF(AND(AB47&gt;0,U47=""),"Glaspreis fehlt",IF(AND(AC47&gt;0,Y47=""),"Flaschenpreis fehlt",IF(OR(W47&gt;Einstellungen!$B$8,AA47&gt;Einstellungen!$B$8),"Zielquote überschritten","OK"))))))))</f>
        <v/>
      </c>
    </row>
    <row r="48" ht="22" customHeight="1">
      <c r="A48" s="23" t="n"/>
      <c r="B48" s="23" t="n"/>
      <c r="C48" s="13" t="n"/>
      <c r="D48" s="23" t="n"/>
      <c r="E48" s="16" t="n"/>
      <c r="F48" s="24" t="n"/>
      <c r="G48" s="24" t="n"/>
      <c r="H48" s="25" t="n"/>
      <c r="I48" s="25" t="n"/>
      <c r="J48" s="25" t="n"/>
      <c r="K48" s="26">
        <f>IF($B48="","",IF($F48="",Einstellungen!$B$2,$F48))</f>
        <v/>
      </c>
      <c r="L48" s="26">
        <f>IF($B48="","",IF($G48="",Einstellungen!$B$3,$G48))</f>
        <v/>
      </c>
      <c r="M48" s="27">
        <f>IF($B48="","",IF($H48="",Einstellungen!$B$4,$H48))</f>
        <v/>
      </c>
      <c r="N48" s="27">
        <f>IF($B48="","",IF($I48="",Einstellungen!$B$5,$I48))</f>
        <v/>
      </c>
      <c r="O48" s="27">
        <f>IF($B48="","",IF($J48="",Einstellungen!$B$6,$J48))</f>
        <v/>
      </c>
      <c r="P48" s="28">
        <f>IF($B48="","",K48*(1-M48))</f>
        <v/>
      </c>
      <c r="Q48" s="26">
        <f>IF($B48="","",IFERROR(INT(P48/L48),0))</f>
        <v/>
      </c>
      <c r="R48" s="28">
        <f>IF($B48="","",IFERROR(P48-Q48*L48,0))</f>
        <v/>
      </c>
      <c r="S48" s="29">
        <f>IF(OR($B48="",$E48="",Q48&lt;1),"",IFERROR($E48/Q48,""))</f>
        <v/>
      </c>
      <c r="T48" s="29">
        <f>IF(S48="","",IFERROR(CEILING(S48/N48,Einstellungen!$B$7),""))</f>
        <v/>
      </c>
      <c r="U48" s="16" t="n"/>
      <c r="V48" s="30">
        <f>IF(OR($B48="",U48=""),"",IFERROR(S48/U48,""))</f>
        <v/>
      </c>
      <c r="W48" s="30">
        <f>IF(V48="","",V48-N48)</f>
        <v/>
      </c>
      <c r="X48" s="29">
        <f>IF(OR($B48="",$E48=""),"",IFERROR(CEILING($E48/O48,Einstellungen!$B$7),""))</f>
        <v/>
      </c>
      <c r="Y48" s="16" t="n"/>
      <c r="Z48" s="30">
        <f>IF(OR($B48="",Y48=""),"",IFERROR($E48/Y48,""))</f>
        <v/>
      </c>
      <c r="AA48" s="30">
        <f>IF(Z48="","",Z48-O48)</f>
        <v/>
      </c>
      <c r="AB48" s="24" t="n"/>
      <c r="AC48" s="24" t="n"/>
      <c r="AD48" s="29">
        <f>IF($B48="","",IFERROR(U48*AB48+Y48*AC48,0))</f>
        <v/>
      </c>
      <c r="AE48" s="29">
        <f>IF($B48="","",IFERROR(S48*AB48+E48*AC48,0))</f>
        <v/>
      </c>
      <c r="AF48" s="29">
        <f>IF($B48="","",AD48-AE48)</f>
        <v/>
      </c>
      <c r="AG48" s="31">
        <f>IF($B48="","",IF($A48="Nein","Inaktiv",IF(OR($A48="",$C48="",$D48=""),"Stammdaten fehlen",IF($E48="","Einkaufspreis fehlt",IF(Q48&lt;1,"Keine volle Glasportion",IF(AND(AB48&gt;0,U48=""),"Glaspreis fehlt",IF(AND(AC48&gt;0,Y48=""),"Flaschenpreis fehlt",IF(OR(W48&gt;Einstellungen!$B$8,AA48&gt;Einstellungen!$B$8),"Zielquote überschritten","OK"))))))))</f>
        <v/>
      </c>
    </row>
    <row r="49" ht="22" customHeight="1">
      <c r="A49" s="23" t="n"/>
      <c r="B49" s="23" t="n"/>
      <c r="C49" s="13" t="n"/>
      <c r="D49" s="23" t="n"/>
      <c r="E49" s="16" t="n"/>
      <c r="F49" s="24" t="n"/>
      <c r="G49" s="24" t="n"/>
      <c r="H49" s="25" t="n"/>
      <c r="I49" s="25" t="n"/>
      <c r="J49" s="25" t="n"/>
      <c r="K49" s="26">
        <f>IF($B49="","",IF($F49="",Einstellungen!$B$2,$F49))</f>
        <v/>
      </c>
      <c r="L49" s="26">
        <f>IF($B49="","",IF($G49="",Einstellungen!$B$3,$G49))</f>
        <v/>
      </c>
      <c r="M49" s="27">
        <f>IF($B49="","",IF($H49="",Einstellungen!$B$4,$H49))</f>
        <v/>
      </c>
      <c r="N49" s="27">
        <f>IF($B49="","",IF($I49="",Einstellungen!$B$5,$I49))</f>
        <v/>
      </c>
      <c r="O49" s="27">
        <f>IF($B49="","",IF($J49="",Einstellungen!$B$6,$J49))</f>
        <v/>
      </c>
      <c r="P49" s="28">
        <f>IF($B49="","",K49*(1-M49))</f>
        <v/>
      </c>
      <c r="Q49" s="26">
        <f>IF($B49="","",IFERROR(INT(P49/L49),0))</f>
        <v/>
      </c>
      <c r="R49" s="28">
        <f>IF($B49="","",IFERROR(P49-Q49*L49,0))</f>
        <v/>
      </c>
      <c r="S49" s="29">
        <f>IF(OR($B49="",$E49="",Q49&lt;1),"",IFERROR($E49/Q49,""))</f>
        <v/>
      </c>
      <c r="T49" s="29">
        <f>IF(S49="","",IFERROR(CEILING(S49/N49,Einstellungen!$B$7),""))</f>
        <v/>
      </c>
      <c r="U49" s="16" t="n"/>
      <c r="V49" s="30">
        <f>IF(OR($B49="",U49=""),"",IFERROR(S49/U49,""))</f>
        <v/>
      </c>
      <c r="W49" s="30">
        <f>IF(V49="","",V49-N49)</f>
        <v/>
      </c>
      <c r="X49" s="29">
        <f>IF(OR($B49="",$E49=""),"",IFERROR(CEILING($E49/O49,Einstellungen!$B$7),""))</f>
        <v/>
      </c>
      <c r="Y49" s="16" t="n"/>
      <c r="Z49" s="30">
        <f>IF(OR($B49="",Y49=""),"",IFERROR($E49/Y49,""))</f>
        <v/>
      </c>
      <c r="AA49" s="30">
        <f>IF(Z49="","",Z49-O49)</f>
        <v/>
      </c>
      <c r="AB49" s="24" t="n"/>
      <c r="AC49" s="24" t="n"/>
      <c r="AD49" s="29">
        <f>IF($B49="","",IFERROR(U49*AB49+Y49*AC49,0))</f>
        <v/>
      </c>
      <c r="AE49" s="29">
        <f>IF($B49="","",IFERROR(S49*AB49+E49*AC49,0))</f>
        <v/>
      </c>
      <c r="AF49" s="29">
        <f>IF($B49="","",AD49-AE49)</f>
        <v/>
      </c>
      <c r="AG49" s="31">
        <f>IF($B49="","",IF($A49="Nein","Inaktiv",IF(OR($A49="",$C49="",$D49=""),"Stammdaten fehlen",IF($E49="","Einkaufspreis fehlt",IF(Q49&lt;1,"Keine volle Glasportion",IF(AND(AB49&gt;0,U49=""),"Glaspreis fehlt",IF(AND(AC49&gt;0,Y49=""),"Flaschenpreis fehlt",IF(OR(W49&gt;Einstellungen!$B$8,AA49&gt;Einstellungen!$B$8),"Zielquote überschritten","OK"))))))))</f>
        <v/>
      </c>
    </row>
    <row r="50" ht="22" customHeight="1">
      <c r="A50" s="23" t="n"/>
      <c r="B50" s="23" t="n"/>
      <c r="C50" s="13" t="n"/>
      <c r="D50" s="23" t="n"/>
      <c r="E50" s="16" t="n"/>
      <c r="F50" s="24" t="n"/>
      <c r="G50" s="24" t="n"/>
      <c r="H50" s="25" t="n"/>
      <c r="I50" s="25" t="n"/>
      <c r="J50" s="25" t="n"/>
      <c r="K50" s="26">
        <f>IF($B50="","",IF($F50="",Einstellungen!$B$2,$F50))</f>
        <v/>
      </c>
      <c r="L50" s="26">
        <f>IF($B50="","",IF($G50="",Einstellungen!$B$3,$G50))</f>
        <v/>
      </c>
      <c r="M50" s="27">
        <f>IF($B50="","",IF($H50="",Einstellungen!$B$4,$H50))</f>
        <v/>
      </c>
      <c r="N50" s="27">
        <f>IF($B50="","",IF($I50="",Einstellungen!$B$5,$I50))</f>
        <v/>
      </c>
      <c r="O50" s="27">
        <f>IF($B50="","",IF($J50="",Einstellungen!$B$6,$J50))</f>
        <v/>
      </c>
      <c r="P50" s="28">
        <f>IF($B50="","",K50*(1-M50))</f>
        <v/>
      </c>
      <c r="Q50" s="26">
        <f>IF($B50="","",IFERROR(INT(P50/L50),0))</f>
        <v/>
      </c>
      <c r="R50" s="28">
        <f>IF($B50="","",IFERROR(P50-Q50*L50,0))</f>
        <v/>
      </c>
      <c r="S50" s="29">
        <f>IF(OR($B50="",$E50="",Q50&lt;1),"",IFERROR($E50/Q50,""))</f>
        <v/>
      </c>
      <c r="T50" s="29">
        <f>IF(S50="","",IFERROR(CEILING(S50/N50,Einstellungen!$B$7),""))</f>
        <v/>
      </c>
      <c r="U50" s="16" t="n"/>
      <c r="V50" s="30">
        <f>IF(OR($B50="",U50=""),"",IFERROR(S50/U50,""))</f>
        <v/>
      </c>
      <c r="W50" s="30">
        <f>IF(V50="","",V50-N50)</f>
        <v/>
      </c>
      <c r="X50" s="29">
        <f>IF(OR($B50="",$E50=""),"",IFERROR(CEILING($E50/O50,Einstellungen!$B$7),""))</f>
        <v/>
      </c>
      <c r="Y50" s="16" t="n"/>
      <c r="Z50" s="30">
        <f>IF(OR($B50="",Y50=""),"",IFERROR($E50/Y50,""))</f>
        <v/>
      </c>
      <c r="AA50" s="30">
        <f>IF(Z50="","",Z50-O50)</f>
        <v/>
      </c>
      <c r="AB50" s="24" t="n"/>
      <c r="AC50" s="24" t="n"/>
      <c r="AD50" s="29">
        <f>IF($B50="","",IFERROR(U50*AB50+Y50*AC50,0))</f>
        <v/>
      </c>
      <c r="AE50" s="29">
        <f>IF($B50="","",IFERROR(S50*AB50+E50*AC50,0))</f>
        <v/>
      </c>
      <c r="AF50" s="29">
        <f>IF($B50="","",AD50-AE50)</f>
        <v/>
      </c>
      <c r="AG50" s="31">
        <f>IF($B50="","",IF($A50="Nein","Inaktiv",IF(OR($A50="",$C50="",$D50=""),"Stammdaten fehlen",IF($E50="","Einkaufspreis fehlt",IF(Q50&lt;1,"Keine volle Glasportion",IF(AND(AB50&gt;0,U50=""),"Glaspreis fehlt",IF(AND(AC50&gt;0,Y50=""),"Flaschenpreis fehlt",IF(OR(W50&gt;Einstellungen!$B$8,AA50&gt;Einstellungen!$B$8),"Zielquote überschritten","OK"))))))))</f>
        <v/>
      </c>
    </row>
    <row r="51" ht="22" customHeight="1">
      <c r="A51" s="23" t="n"/>
      <c r="B51" s="23" t="n"/>
      <c r="C51" s="13" t="n"/>
      <c r="D51" s="23" t="n"/>
      <c r="E51" s="16" t="n"/>
      <c r="F51" s="24" t="n"/>
      <c r="G51" s="24" t="n"/>
      <c r="H51" s="25" t="n"/>
      <c r="I51" s="25" t="n"/>
      <c r="J51" s="25" t="n"/>
      <c r="K51" s="26">
        <f>IF($B51="","",IF($F51="",Einstellungen!$B$2,$F51))</f>
        <v/>
      </c>
      <c r="L51" s="26">
        <f>IF($B51="","",IF($G51="",Einstellungen!$B$3,$G51))</f>
        <v/>
      </c>
      <c r="M51" s="27">
        <f>IF($B51="","",IF($H51="",Einstellungen!$B$4,$H51))</f>
        <v/>
      </c>
      <c r="N51" s="27">
        <f>IF($B51="","",IF($I51="",Einstellungen!$B$5,$I51))</f>
        <v/>
      </c>
      <c r="O51" s="27">
        <f>IF($B51="","",IF($J51="",Einstellungen!$B$6,$J51))</f>
        <v/>
      </c>
      <c r="P51" s="28">
        <f>IF($B51="","",K51*(1-M51))</f>
        <v/>
      </c>
      <c r="Q51" s="26">
        <f>IF($B51="","",IFERROR(INT(P51/L51),0))</f>
        <v/>
      </c>
      <c r="R51" s="28">
        <f>IF($B51="","",IFERROR(P51-Q51*L51,0))</f>
        <v/>
      </c>
      <c r="S51" s="29">
        <f>IF(OR($B51="",$E51="",Q51&lt;1),"",IFERROR($E51/Q51,""))</f>
        <v/>
      </c>
      <c r="T51" s="29">
        <f>IF(S51="","",IFERROR(CEILING(S51/N51,Einstellungen!$B$7),""))</f>
        <v/>
      </c>
      <c r="U51" s="16" t="n"/>
      <c r="V51" s="30">
        <f>IF(OR($B51="",U51=""),"",IFERROR(S51/U51,""))</f>
        <v/>
      </c>
      <c r="W51" s="30">
        <f>IF(V51="","",V51-N51)</f>
        <v/>
      </c>
      <c r="X51" s="29">
        <f>IF(OR($B51="",$E51=""),"",IFERROR(CEILING($E51/O51,Einstellungen!$B$7),""))</f>
        <v/>
      </c>
      <c r="Y51" s="16" t="n"/>
      <c r="Z51" s="30">
        <f>IF(OR($B51="",Y51=""),"",IFERROR($E51/Y51,""))</f>
        <v/>
      </c>
      <c r="AA51" s="30">
        <f>IF(Z51="","",Z51-O51)</f>
        <v/>
      </c>
      <c r="AB51" s="24" t="n"/>
      <c r="AC51" s="24" t="n"/>
      <c r="AD51" s="29">
        <f>IF($B51="","",IFERROR(U51*AB51+Y51*AC51,0))</f>
        <v/>
      </c>
      <c r="AE51" s="29">
        <f>IF($B51="","",IFERROR(S51*AB51+E51*AC51,0))</f>
        <v/>
      </c>
      <c r="AF51" s="29">
        <f>IF($B51="","",AD51-AE51)</f>
        <v/>
      </c>
      <c r="AG51" s="31">
        <f>IF($B51="","",IF($A51="Nein","Inaktiv",IF(OR($A51="",$C51="",$D51=""),"Stammdaten fehlen",IF($E51="","Einkaufspreis fehlt",IF(Q51&lt;1,"Keine volle Glasportion",IF(AND(AB51&gt;0,U51=""),"Glaspreis fehlt",IF(AND(AC51&gt;0,Y51=""),"Flaschenpreis fehlt",IF(OR(W51&gt;Einstellungen!$B$8,AA51&gt;Einstellungen!$B$8),"Zielquote überschritten","OK"))))))))</f>
        <v/>
      </c>
    </row>
    <row r="52" ht="22" customHeight="1">
      <c r="A52" s="23" t="n"/>
      <c r="B52" s="23" t="n"/>
      <c r="C52" s="13" t="n"/>
      <c r="D52" s="23" t="n"/>
      <c r="E52" s="16" t="n"/>
      <c r="F52" s="24" t="n"/>
      <c r="G52" s="24" t="n"/>
      <c r="H52" s="25" t="n"/>
      <c r="I52" s="25" t="n"/>
      <c r="J52" s="25" t="n"/>
      <c r="K52" s="26">
        <f>IF($B52="","",IF($F52="",Einstellungen!$B$2,$F52))</f>
        <v/>
      </c>
      <c r="L52" s="26">
        <f>IF($B52="","",IF($G52="",Einstellungen!$B$3,$G52))</f>
        <v/>
      </c>
      <c r="M52" s="27">
        <f>IF($B52="","",IF($H52="",Einstellungen!$B$4,$H52))</f>
        <v/>
      </c>
      <c r="N52" s="27">
        <f>IF($B52="","",IF($I52="",Einstellungen!$B$5,$I52))</f>
        <v/>
      </c>
      <c r="O52" s="27">
        <f>IF($B52="","",IF($J52="",Einstellungen!$B$6,$J52))</f>
        <v/>
      </c>
      <c r="P52" s="28">
        <f>IF($B52="","",K52*(1-M52))</f>
        <v/>
      </c>
      <c r="Q52" s="26">
        <f>IF($B52="","",IFERROR(INT(P52/L52),0))</f>
        <v/>
      </c>
      <c r="R52" s="28">
        <f>IF($B52="","",IFERROR(P52-Q52*L52,0))</f>
        <v/>
      </c>
      <c r="S52" s="29">
        <f>IF(OR($B52="",$E52="",Q52&lt;1),"",IFERROR($E52/Q52,""))</f>
        <v/>
      </c>
      <c r="T52" s="29">
        <f>IF(S52="","",IFERROR(CEILING(S52/N52,Einstellungen!$B$7),""))</f>
        <v/>
      </c>
      <c r="U52" s="16" t="n"/>
      <c r="V52" s="30">
        <f>IF(OR($B52="",U52=""),"",IFERROR(S52/U52,""))</f>
        <v/>
      </c>
      <c r="W52" s="30">
        <f>IF(V52="","",V52-N52)</f>
        <v/>
      </c>
      <c r="X52" s="29">
        <f>IF(OR($B52="",$E52=""),"",IFERROR(CEILING($E52/O52,Einstellungen!$B$7),""))</f>
        <v/>
      </c>
      <c r="Y52" s="16" t="n"/>
      <c r="Z52" s="30">
        <f>IF(OR($B52="",Y52=""),"",IFERROR($E52/Y52,""))</f>
        <v/>
      </c>
      <c r="AA52" s="30">
        <f>IF(Z52="","",Z52-O52)</f>
        <v/>
      </c>
      <c r="AB52" s="24" t="n"/>
      <c r="AC52" s="24" t="n"/>
      <c r="AD52" s="29">
        <f>IF($B52="","",IFERROR(U52*AB52+Y52*AC52,0))</f>
        <v/>
      </c>
      <c r="AE52" s="29">
        <f>IF($B52="","",IFERROR(S52*AB52+E52*AC52,0))</f>
        <v/>
      </c>
      <c r="AF52" s="29">
        <f>IF($B52="","",AD52-AE52)</f>
        <v/>
      </c>
      <c r="AG52" s="31">
        <f>IF($B52="","",IF($A52="Nein","Inaktiv",IF(OR($A52="",$C52="",$D52=""),"Stammdaten fehlen",IF($E52="","Einkaufspreis fehlt",IF(Q52&lt;1,"Keine volle Glasportion",IF(AND(AB52&gt;0,U52=""),"Glaspreis fehlt",IF(AND(AC52&gt;0,Y52=""),"Flaschenpreis fehlt",IF(OR(W52&gt;Einstellungen!$B$8,AA52&gt;Einstellungen!$B$8),"Zielquote überschritten","OK"))))))))</f>
        <v/>
      </c>
    </row>
    <row r="53" ht="22" customHeight="1">
      <c r="A53" s="23" t="n"/>
      <c r="B53" s="23" t="n"/>
      <c r="C53" s="13" t="n"/>
      <c r="D53" s="23" t="n"/>
      <c r="E53" s="16" t="n"/>
      <c r="F53" s="24" t="n"/>
      <c r="G53" s="24" t="n"/>
      <c r="H53" s="25" t="n"/>
      <c r="I53" s="25" t="n"/>
      <c r="J53" s="25" t="n"/>
      <c r="K53" s="26">
        <f>IF($B53="","",IF($F53="",Einstellungen!$B$2,$F53))</f>
        <v/>
      </c>
      <c r="L53" s="26">
        <f>IF($B53="","",IF($G53="",Einstellungen!$B$3,$G53))</f>
        <v/>
      </c>
      <c r="M53" s="27">
        <f>IF($B53="","",IF($H53="",Einstellungen!$B$4,$H53))</f>
        <v/>
      </c>
      <c r="N53" s="27">
        <f>IF($B53="","",IF($I53="",Einstellungen!$B$5,$I53))</f>
        <v/>
      </c>
      <c r="O53" s="27">
        <f>IF($B53="","",IF($J53="",Einstellungen!$B$6,$J53))</f>
        <v/>
      </c>
      <c r="P53" s="28">
        <f>IF($B53="","",K53*(1-M53))</f>
        <v/>
      </c>
      <c r="Q53" s="26">
        <f>IF($B53="","",IFERROR(INT(P53/L53),0))</f>
        <v/>
      </c>
      <c r="R53" s="28">
        <f>IF($B53="","",IFERROR(P53-Q53*L53,0))</f>
        <v/>
      </c>
      <c r="S53" s="29">
        <f>IF(OR($B53="",$E53="",Q53&lt;1),"",IFERROR($E53/Q53,""))</f>
        <v/>
      </c>
      <c r="T53" s="29">
        <f>IF(S53="","",IFERROR(CEILING(S53/N53,Einstellungen!$B$7),""))</f>
        <v/>
      </c>
      <c r="U53" s="16" t="n"/>
      <c r="V53" s="30">
        <f>IF(OR($B53="",U53=""),"",IFERROR(S53/U53,""))</f>
        <v/>
      </c>
      <c r="W53" s="30">
        <f>IF(V53="","",V53-N53)</f>
        <v/>
      </c>
      <c r="X53" s="29">
        <f>IF(OR($B53="",$E53=""),"",IFERROR(CEILING($E53/O53,Einstellungen!$B$7),""))</f>
        <v/>
      </c>
      <c r="Y53" s="16" t="n"/>
      <c r="Z53" s="30">
        <f>IF(OR($B53="",Y53=""),"",IFERROR($E53/Y53,""))</f>
        <v/>
      </c>
      <c r="AA53" s="30">
        <f>IF(Z53="","",Z53-O53)</f>
        <v/>
      </c>
      <c r="AB53" s="24" t="n"/>
      <c r="AC53" s="24" t="n"/>
      <c r="AD53" s="29">
        <f>IF($B53="","",IFERROR(U53*AB53+Y53*AC53,0))</f>
        <v/>
      </c>
      <c r="AE53" s="29">
        <f>IF($B53="","",IFERROR(S53*AB53+E53*AC53,0))</f>
        <v/>
      </c>
      <c r="AF53" s="29">
        <f>IF($B53="","",AD53-AE53)</f>
        <v/>
      </c>
      <c r="AG53" s="31">
        <f>IF($B53="","",IF($A53="Nein","Inaktiv",IF(OR($A53="",$C53="",$D53=""),"Stammdaten fehlen",IF($E53="","Einkaufspreis fehlt",IF(Q53&lt;1,"Keine volle Glasportion",IF(AND(AB53&gt;0,U53=""),"Glaspreis fehlt",IF(AND(AC53&gt;0,Y53=""),"Flaschenpreis fehlt",IF(OR(W53&gt;Einstellungen!$B$8,AA53&gt;Einstellungen!$B$8),"Zielquote überschritten","OK"))))))))</f>
        <v/>
      </c>
    </row>
    <row r="54" ht="22" customHeight="1">
      <c r="A54" s="23" t="n"/>
      <c r="B54" s="23" t="n"/>
      <c r="C54" s="13" t="n"/>
      <c r="D54" s="23" t="n"/>
      <c r="E54" s="16" t="n"/>
      <c r="F54" s="24" t="n"/>
      <c r="G54" s="24" t="n"/>
      <c r="H54" s="25" t="n"/>
      <c r="I54" s="25" t="n"/>
      <c r="J54" s="25" t="n"/>
      <c r="K54" s="26">
        <f>IF($B54="","",IF($F54="",Einstellungen!$B$2,$F54))</f>
        <v/>
      </c>
      <c r="L54" s="26">
        <f>IF($B54="","",IF($G54="",Einstellungen!$B$3,$G54))</f>
        <v/>
      </c>
      <c r="M54" s="27">
        <f>IF($B54="","",IF($H54="",Einstellungen!$B$4,$H54))</f>
        <v/>
      </c>
      <c r="N54" s="27">
        <f>IF($B54="","",IF($I54="",Einstellungen!$B$5,$I54))</f>
        <v/>
      </c>
      <c r="O54" s="27">
        <f>IF($B54="","",IF($J54="",Einstellungen!$B$6,$J54))</f>
        <v/>
      </c>
      <c r="P54" s="28">
        <f>IF($B54="","",K54*(1-M54))</f>
        <v/>
      </c>
      <c r="Q54" s="26">
        <f>IF($B54="","",IFERROR(INT(P54/L54),0))</f>
        <v/>
      </c>
      <c r="R54" s="28">
        <f>IF($B54="","",IFERROR(P54-Q54*L54,0))</f>
        <v/>
      </c>
      <c r="S54" s="29">
        <f>IF(OR($B54="",$E54="",Q54&lt;1),"",IFERROR($E54/Q54,""))</f>
        <v/>
      </c>
      <c r="T54" s="29">
        <f>IF(S54="","",IFERROR(CEILING(S54/N54,Einstellungen!$B$7),""))</f>
        <v/>
      </c>
      <c r="U54" s="16" t="n"/>
      <c r="V54" s="30">
        <f>IF(OR($B54="",U54=""),"",IFERROR(S54/U54,""))</f>
        <v/>
      </c>
      <c r="W54" s="30">
        <f>IF(V54="","",V54-N54)</f>
        <v/>
      </c>
      <c r="X54" s="29">
        <f>IF(OR($B54="",$E54=""),"",IFERROR(CEILING($E54/O54,Einstellungen!$B$7),""))</f>
        <v/>
      </c>
      <c r="Y54" s="16" t="n"/>
      <c r="Z54" s="30">
        <f>IF(OR($B54="",Y54=""),"",IFERROR($E54/Y54,""))</f>
        <v/>
      </c>
      <c r="AA54" s="30">
        <f>IF(Z54="","",Z54-O54)</f>
        <v/>
      </c>
      <c r="AB54" s="24" t="n"/>
      <c r="AC54" s="24" t="n"/>
      <c r="AD54" s="29">
        <f>IF($B54="","",IFERROR(U54*AB54+Y54*AC54,0))</f>
        <v/>
      </c>
      <c r="AE54" s="29">
        <f>IF($B54="","",IFERROR(S54*AB54+E54*AC54,0))</f>
        <v/>
      </c>
      <c r="AF54" s="29">
        <f>IF($B54="","",AD54-AE54)</f>
        <v/>
      </c>
      <c r="AG54" s="31">
        <f>IF($B54="","",IF($A54="Nein","Inaktiv",IF(OR($A54="",$C54="",$D54=""),"Stammdaten fehlen",IF($E54="","Einkaufspreis fehlt",IF(Q54&lt;1,"Keine volle Glasportion",IF(AND(AB54&gt;0,U54=""),"Glaspreis fehlt",IF(AND(AC54&gt;0,Y54=""),"Flaschenpreis fehlt",IF(OR(W54&gt;Einstellungen!$B$8,AA54&gt;Einstellungen!$B$8),"Zielquote überschritten","OK"))))))))</f>
        <v/>
      </c>
    </row>
    <row r="55" ht="22" customHeight="1">
      <c r="A55" s="23" t="n"/>
      <c r="B55" s="23" t="n"/>
      <c r="C55" s="13" t="n"/>
      <c r="D55" s="23" t="n"/>
      <c r="E55" s="16" t="n"/>
      <c r="F55" s="24" t="n"/>
      <c r="G55" s="24" t="n"/>
      <c r="H55" s="25" t="n"/>
      <c r="I55" s="25" t="n"/>
      <c r="J55" s="25" t="n"/>
      <c r="K55" s="26">
        <f>IF($B55="","",IF($F55="",Einstellungen!$B$2,$F55))</f>
        <v/>
      </c>
      <c r="L55" s="26">
        <f>IF($B55="","",IF($G55="",Einstellungen!$B$3,$G55))</f>
        <v/>
      </c>
      <c r="M55" s="27">
        <f>IF($B55="","",IF($H55="",Einstellungen!$B$4,$H55))</f>
        <v/>
      </c>
      <c r="N55" s="27">
        <f>IF($B55="","",IF($I55="",Einstellungen!$B$5,$I55))</f>
        <v/>
      </c>
      <c r="O55" s="27">
        <f>IF($B55="","",IF($J55="",Einstellungen!$B$6,$J55))</f>
        <v/>
      </c>
      <c r="P55" s="28">
        <f>IF($B55="","",K55*(1-M55))</f>
        <v/>
      </c>
      <c r="Q55" s="26">
        <f>IF($B55="","",IFERROR(INT(P55/L55),0))</f>
        <v/>
      </c>
      <c r="R55" s="28">
        <f>IF($B55="","",IFERROR(P55-Q55*L55,0))</f>
        <v/>
      </c>
      <c r="S55" s="29">
        <f>IF(OR($B55="",$E55="",Q55&lt;1),"",IFERROR($E55/Q55,""))</f>
        <v/>
      </c>
      <c r="T55" s="29">
        <f>IF(S55="","",IFERROR(CEILING(S55/N55,Einstellungen!$B$7),""))</f>
        <v/>
      </c>
      <c r="U55" s="16" t="n"/>
      <c r="V55" s="30">
        <f>IF(OR($B55="",U55=""),"",IFERROR(S55/U55,""))</f>
        <v/>
      </c>
      <c r="W55" s="30">
        <f>IF(V55="","",V55-N55)</f>
        <v/>
      </c>
      <c r="X55" s="29">
        <f>IF(OR($B55="",$E55=""),"",IFERROR(CEILING($E55/O55,Einstellungen!$B$7),""))</f>
        <v/>
      </c>
      <c r="Y55" s="16" t="n"/>
      <c r="Z55" s="30">
        <f>IF(OR($B55="",Y55=""),"",IFERROR($E55/Y55,""))</f>
        <v/>
      </c>
      <c r="AA55" s="30">
        <f>IF(Z55="","",Z55-O55)</f>
        <v/>
      </c>
      <c r="AB55" s="24" t="n"/>
      <c r="AC55" s="24" t="n"/>
      <c r="AD55" s="29">
        <f>IF($B55="","",IFERROR(U55*AB55+Y55*AC55,0))</f>
        <v/>
      </c>
      <c r="AE55" s="29">
        <f>IF($B55="","",IFERROR(S55*AB55+E55*AC55,0))</f>
        <v/>
      </c>
      <c r="AF55" s="29">
        <f>IF($B55="","",AD55-AE55)</f>
        <v/>
      </c>
      <c r="AG55" s="31">
        <f>IF($B55="","",IF($A55="Nein","Inaktiv",IF(OR($A55="",$C55="",$D55=""),"Stammdaten fehlen",IF($E55="","Einkaufspreis fehlt",IF(Q55&lt;1,"Keine volle Glasportion",IF(AND(AB55&gt;0,U55=""),"Glaspreis fehlt",IF(AND(AC55&gt;0,Y55=""),"Flaschenpreis fehlt",IF(OR(W55&gt;Einstellungen!$B$8,AA55&gt;Einstellungen!$B$8),"Zielquote überschritten","OK"))))))))</f>
        <v/>
      </c>
    </row>
    <row r="56" ht="22" customHeight="1">
      <c r="A56" s="23" t="n"/>
      <c r="B56" s="23" t="n"/>
      <c r="C56" s="13" t="n"/>
      <c r="D56" s="23" t="n"/>
      <c r="E56" s="16" t="n"/>
      <c r="F56" s="24" t="n"/>
      <c r="G56" s="24" t="n"/>
      <c r="H56" s="25" t="n"/>
      <c r="I56" s="25" t="n"/>
      <c r="J56" s="25" t="n"/>
      <c r="K56" s="26">
        <f>IF($B56="","",IF($F56="",Einstellungen!$B$2,$F56))</f>
        <v/>
      </c>
      <c r="L56" s="26">
        <f>IF($B56="","",IF($G56="",Einstellungen!$B$3,$G56))</f>
        <v/>
      </c>
      <c r="M56" s="27">
        <f>IF($B56="","",IF($H56="",Einstellungen!$B$4,$H56))</f>
        <v/>
      </c>
      <c r="N56" s="27">
        <f>IF($B56="","",IF($I56="",Einstellungen!$B$5,$I56))</f>
        <v/>
      </c>
      <c r="O56" s="27">
        <f>IF($B56="","",IF($J56="",Einstellungen!$B$6,$J56))</f>
        <v/>
      </c>
      <c r="P56" s="28">
        <f>IF($B56="","",K56*(1-M56))</f>
        <v/>
      </c>
      <c r="Q56" s="26">
        <f>IF($B56="","",IFERROR(INT(P56/L56),0))</f>
        <v/>
      </c>
      <c r="R56" s="28">
        <f>IF($B56="","",IFERROR(P56-Q56*L56,0))</f>
        <v/>
      </c>
      <c r="S56" s="29">
        <f>IF(OR($B56="",$E56="",Q56&lt;1),"",IFERROR($E56/Q56,""))</f>
        <v/>
      </c>
      <c r="T56" s="29">
        <f>IF(S56="","",IFERROR(CEILING(S56/N56,Einstellungen!$B$7),""))</f>
        <v/>
      </c>
      <c r="U56" s="16" t="n"/>
      <c r="V56" s="30">
        <f>IF(OR($B56="",U56=""),"",IFERROR(S56/U56,""))</f>
        <v/>
      </c>
      <c r="W56" s="30">
        <f>IF(V56="","",V56-N56)</f>
        <v/>
      </c>
      <c r="X56" s="29">
        <f>IF(OR($B56="",$E56=""),"",IFERROR(CEILING($E56/O56,Einstellungen!$B$7),""))</f>
        <v/>
      </c>
      <c r="Y56" s="16" t="n"/>
      <c r="Z56" s="30">
        <f>IF(OR($B56="",Y56=""),"",IFERROR($E56/Y56,""))</f>
        <v/>
      </c>
      <c r="AA56" s="30">
        <f>IF(Z56="","",Z56-O56)</f>
        <v/>
      </c>
      <c r="AB56" s="24" t="n"/>
      <c r="AC56" s="24" t="n"/>
      <c r="AD56" s="29">
        <f>IF($B56="","",IFERROR(U56*AB56+Y56*AC56,0))</f>
        <v/>
      </c>
      <c r="AE56" s="29">
        <f>IF($B56="","",IFERROR(S56*AB56+E56*AC56,0))</f>
        <v/>
      </c>
      <c r="AF56" s="29">
        <f>IF($B56="","",AD56-AE56)</f>
        <v/>
      </c>
      <c r="AG56" s="31">
        <f>IF($B56="","",IF($A56="Nein","Inaktiv",IF(OR($A56="",$C56="",$D56=""),"Stammdaten fehlen",IF($E56="","Einkaufspreis fehlt",IF(Q56&lt;1,"Keine volle Glasportion",IF(AND(AB56&gt;0,U56=""),"Glaspreis fehlt",IF(AND(AC56&gt;0,Y56=""),"Flaschenpreis fehlt",IF(OR(W56&gt;Einstellungen!$B$8,AA56&gt;Einstellungen!$B$8),"Zielquote überschritten","OK"))))))))</f>
        <v/>
      </c>
    </row>
    <row r="57" ht="22" customHeight="1">
      <c r="A57" s="23" t="n"/>
      <c r="B57" s="23" t="n"/>
      <c r="C57" s="13" t="n"/>
      <c r="D57" s="23" t="n"/>
      <c r="E57" s="16" t="n"/>
      <c r="F57" s="24" t="n"/>
      <c r="G57" s="24" t="n"/>
      <c r="H57" s="25" t="n"/>
      <c r="I57" s="25" t="n"/>
      <c r="J57" s="25" t="n"/>
      <c r="K57" s="26">
        <f>IF($B57="","",IF($F57="",Einstellungen!$B$2,$F57))</f>
        <v/>
      </c>
      <c r="L57" s="26">
        <f>IF($B57="","",IF($G57="",Einstellungen!$B$3,$G57))</f>
        <v/>
      </c>
      <c r="M57" s="27">
        <f>IF($B57="","",IF($H57="",Einstellungen!$B$4,$H57))</f>
        <v/>
      </c>
      <c r="N57" s="27">
        <f>IF($B57="","",IF($I57="",Einstellungen!$B$5,$I57))</f>
        <v/>
      </c>
      <c r="O57" s="27">
        <f>IF($B57="","",IF($J57="",Einstellungen!$B$6,$J57))</f>
        <v/>
      </c>
      <c r="P57" s="28">
        <f>IF($B57="","",K57*(1-M57))</f>
        <v/>
      </c>
      <c r="Q57" s="26">
        <f>IF($B57="","",IFERROR(INT(P57/L57),0))</f>
        <v/>
      </c>
      <c r="R57" s="28">
        <f>IF($B57="","",IFERROR(P57-Q57*L57,0))</f>
        <v/>
      </c>
      <c r="S57" s="29">
        <f>IF(OR($B57="",$E57="",Q57&lt;1),"",IFERROR($E57/Q57,""))</f>
        <v/>
      </c>
      <c r="T57" s="29">
        <f>IF(S57="","",IFERROR(CEILING(S57/N57,Einstellungen!$B$7),""))</f>
        <v/>
      </c>
      <c r="U57" s="16" t="n"/>
      <c r="V57" s="30">
        <f>IF(OR($B57="",U57=""),"",IFERROR(S57/U57,""))</f>
        <v/>
      </c>
      <c r="W57" s="30">
        <f>IF(V57="","",V57-N57)</f>
        <v/>
      </c>
      <c r="X57" s="29">
        <f>IF(OR($B57="",$E57=""),"",IFERROR(CEILING($E57/O57,Einstellungen!$B$7),""))</f>
        <v/>
      </c>
      <c r="Y57" s="16" t="n"/>
      <c r="Z57" s="30">
        <f>IF(OR($B57="",Y57=""),"",IFERROR($E57/Y57,""))</f>
        <v/>
      </c>
      <c r="AA57" s="30">
        <f>IF(Z57="","",Z57-O57)</f>
        <v/>
      </c>
      <c r="AB57" s="24" t="n"/>
      <c r="AC57" s="24" t="n"/>
      <c r="AD57" s="29">
        <f>IF($B57="","",IFERROR(U57*AB57+Y57*AC57,0))</f>
        <v/>
      </c>
      <c r="AE57" s="29">
        <f>IF($B57="","",IFERROR(S57*AB57+E57*AC57,0))</f>
        <v/>
      </c>
      <c r="AF57" s="29">
        <f>IF($B57="","",AD57-AE57)</f>
        <v/>
      </c>
      <c r="AG57" s="31">
        <f>IF($B57="","",IF($A57="Nein","Inaktiv",IF(OR($A57="",$C57="",$D57=""),"Stammdaten fehlen",IF($E57="","Einkaufspreis fehlt",IF(Q57&lt;1,"Keine volle Glasportion",IF(AND(AB57&gt;0,U57=""),"Glaspreis fehlt",IF(AND(AC57&gt;0,Y57=""),"Flaschenpreis fehlt",IF(OR(W57&gt;Einstellungen!$B$8,AA57&gt;Einstellungen!$B$8),"Zielquote überschritten","OK"))))))))</f>
        <v/>
      </c>
    </row>
    <row r="58" ht="22" customHeight="1">
      <c r="A58" s="23" t="n"/>
      <c r="B58" s="23" t="n"/>
      <c r="C58" s="13" t="n"/>
      <c r="D58" s="23" t="n"/>
      <c r="E58" s="16" t="n"/>
      <c r="F58" s="24" t="n"/>
      <c r="G58" s="24" t="n"/>
      <c r="H58" s="25" t="n"/>
      <c r="I58" s="25" t="n"/>
      <c r="J58" s="25" t="n"/>
      <c r="K58" s="26">
        <f>IF($B58="","",IF($F58="",Einstellungen!$B$2,$F58))</f>
        <v/>
      </c>
      <c r="L58" s="26">
        <f>IF($B58="","",IF($G58="",Einstellungen!$B$3,$G58))</f>
        <v/>
      </c>
      <c r="M58" s="27">
        <f>IF($B58="","",IF($H58="",Einstellungen!$B$4,$H58))</f>
        <v/>
      </c>
      <c r="N58" s="27">
        <f>IF($B58="","",IF($I58="",Einstellungen!$B$5,$I58))</f>
        <v/>
      </c>
      <c r="O58" s="27">
        <f>IF($B58="","",IF($J58="",Einstellungen!$B$6,$J58))</f>
        <v/>
      </c>
      <c r="P58" s="28">
        <f>IF($B58="","",K58*(1-M58))</f>
        <v/>
      </c>
      <c r="Q58" s="26">
        <f>IF($B58="","",IFERROR(INT(P58/L58),0))</f>
        <v/>
      </c>
      <c r="R58" s="28">
        <f>IF($B58="","",IFERROR(P58-Q58*L58,0))</f>
        <v/>
      </c>
      <c r="S58" s="29">
        <f>IF(OR($B58="",$E58="",Q58&lt;1),"",IFERROR($E58/Q58,""))</f>
        <v/>
      </c>
      <c r="T58" s="29">
        <f>IF(S58="","",IFERROR(CEILING(S58/N58,Einstellungen!$B$7),""))</f>
        <v/>
      </c>
      <c r="U58" s="16" t="n"/>
      <c r="V58" s="30">
        <f>IF(OR($B58="",U58=""),"",IFERROR(S58/U58,""))</f>
        <v/>
      </c>
      <c r="W58" s="30">
        <f>IF(V58="","",V58-N58)</f>
        <v/>
      </c>
      <c r="X58" s="29">
        <f>IF(OR($B58="",$E58=""),"",IFERROR(CEILING($E58/O58,Einstellungen!$B$7),""))</f>
        <v/>
      </c>
      <c r="Y58" s="16" t="n"/>
      <c r="Z58" s="30">
        <f>IF(OR($B58="",Y58=""),"",IFERROR($E58/Y58,""))</f>
        <v/>
      </c>
      <c r="AA58" s="30">
        <f>IF(Z58="","",Z58-O58)</f>
        <v/>
      </c>
      <c r="AB58" s="24" t="n"/>
      <c r="AC58" s="24" t="n"/>
      <c r="AD58" s="29">
        <f>IF($B58="","",IFERROR(U58*AB58+Y58*AC58,0))</f>
        <v/>
      </c>
      <c r="AE58" s="29">
        <f>IF($B58="","",IFERROR(S58*AB58+E58*AC58,0))</f>
        <v/>
      </c>
      <c r="AF58" s="29">
        <f>IF($B58="","",AD58-AE58)</f>
        <v/>
      </c>
      <c r="AG58" s="31">
        <f>IF($B58="","",IF($A58="Nein","Inaktiv",IF(OR($A58="",$C58="",$D58=""),"Stammdaten fehlen",IF($E58="","Einkaufspreis fehlt",IF(Q58&lt;1,"Keine volle Glasportion",IF(AND(AB58&gt;0,U58=""),"Glaspreis fehlt",IF(AND(AC58&gt;0,Y58=""),"Flaschenpreis fehlt",IF(OR(W58&gt;Einstellungen!$B$8,AA58&gt;Einstellungen!$B$8),"Zielquote überschritten","OK"))))))))</f>
        <v/>
      </c>
    </row>
    <row r="59" ht="22" customHeight="1">
      <c r="A59" s="23" t="n"/>
      <c r="B59" s="23" t="n"/>
      <c r="C59" s="13" t="n"/>
      <c r="D59" s="23" t="n"/>
      <c r="E59" s="16" t="n"/>
      <c r="F59" s="24" t="n"/>
      <c r="G59" s="24" t="n"/>
      <c r="H59" s="25" t="n"/>
      <c r="I59" s="25" t="n"/>
      <c r="J59" s="25" t="n"/>
      <c r="K59" s="26">
        <f>IF($B59="","",IF($F59="",Einstellungen!$B$2,$F59))</f>
        <v/>
      </c>
      <c r="L59" s="26">
        <f>IF($B59="","",IF($G59="",Einstellungen!$B$3,$G59))</f>
        <v/>
      </c>
      <c r="M59" s="27">
        <f>IF($B59="","",IF($H59="",Einstellungen!$B$4,$H59))</f>
        <v/>
      </c>
      <c r="N59" s="27">
        <f>IF($B59="","",IF($I59="",Einstellungen!$B$5,$I59))</f>
        <v/>
      </c>
      <c r="O59" s="27">
        <f>IF($B59="","",IF($J59="",Einstellungen!$B$6,$J59))</f>
        <v/>
      </c>
      <c r="P59" s="28">
        <f>IF($B59="","",K59*(1-M59))</f>
        <v/>
      </c>
      <c r="Q59" s="26">
        <f>IF($B59="","",IFERROR(INT(P59/L59),0))</f>
        <v/>
      </c>
      <c r="R59" s="28">
        <f>IF($B59="","",IFERROR(P59-Q59*L59,0))</f>
        <v/>
      </c>
      <c r="S59" s="29">
        <f>IF(OR($B59="",$E59="",Q59&lt;1),"",IFERROR($E59/Q59,""))</f>
        <v/>
      </c>
      <c r="T59" s="29">
        <f>IF(S59="","",IFERROR(CEILING(S59/N59,Einstellungen!$B$7),""))</f>
        <v/>
      </c>
      <c r="U59" s="16" t="n"/>
      <c r="V59" s="30">
        <f>IF(OR($B59="",U59=""),"",IFERROR(S59/U59,""))</f>
        <v/>
      </c>
      <c r="W59" s="30">
        <f>IF(V59="","",V59-N59)</f>
        <v/>
      </c>
      <c r="X59" s="29">
        <f>IF(OR($B59="",$E59=""),"",IFERROR(CEILING($E59/O59,Einstellungen!$B$7),""))</f>
        <v/>
      </c>
      <c r="Y59" s="16" t="n"/>
      <c r="Z59" s="30">
        <f>IF(OR($B59="",Y59=""),"",IFERROR($E59/Y59,""))</f>
        <v/>
      </c>
      <c r="AA59" s="30">
        <f>IF(Z59="","",Z59-O59)</f>
        <v/>
      </c>
      <c r="AB59" s="24" t="n"/>
      <c r="AC59" s="24" t="n"/>
      <c r="AD59" s="29">
        <f>IF($B59="","",IFERROR(U59*AB59+Y59*AC59,0))</f>
        <v/>
      </c>
      <c r="AE59" s="29">
        <f>IF($B59="","",IFERROR(S59*AB59+E59*AC59,0))</f>
        <v/>
      </c>
      <c r="AF59" s="29">
        <f>IF($B59="","",AD59-AE59)</f>
        <v/>
      </c>
      <c r="AG59" s="31">
        <f>IF($B59="","",IF($A59="Nein","Inaktiv",IF(OR($A59="",$C59="",$D59=""),"Stammdaten fehlen",IF($E59="","Einkaufspreis fehlt",IF(Q59&lt;1,"Keine volle Glasportion",IF(AND(AB59&gt;0,U59=""),"Glaspreis fehlt",IF(AND(AC59&gt;0,Y59=""),"Flaschenpreis fehlt",IF(OR(W59&gt;Einstellungen!$B$8,AA59&gt;Einstellungen!$B$8),"Zielquote überschritten","OK"))))))))</f>
        <v/>
      </c>
    </row>
    <row r="60" ht="22" customHeight="1">
      <c r="A60" s="23" t="n"/>
      <c r="B60" s="23" t="n"/>
      <c r="C60" s="13" t="n"/>
      <c r="D60" s="23" t="n"/>
      <c r="E60" s="16" t="n"/>
      <c r="F60" s="24" t="n"/>
      <c r="G60" s="24" t="n"/>
      <c r="H60" s="25" t="n"/>
      <c r="I60" s="25" t="n"/>
      <c r="J60" s="25" t="n"/>
      <c r="K60" s="26">
        <f>IF($B60="","",IF($F60="",Einstellungen!$B$2,$F60))</f>
        <v/>
      </c>
      <c r="L60" s="26">
        <f>IF($B60="","",IF($G60="",Einstellungen!$B$3,$G60))</f>
        <v/>
      </c>
      <c r="M60" s="27">
        <f>IF($B60="","",IF($H60="",Einstellungen!$B$4,$H60))</f>
        <v/>
      </c>
      <c r="N60" s="27">
        <f>IF($B60="","",IF($I60="",Einstellungen!$B$5,$I60))</f>
        <v/>
      </c>
      <c r="O60" s="27">
        <f>IF($B60="","",IF($J60="",Einstellungen!$B$6,$J60))</f>
        <v/>
      </c>
      <c r="P60" s="28">
        <f>IF($B60="","",K60*(1-M60))</f>
        <v/>
      </c>
      <c r="Q60" s="26">
        <f>IF($B60="","",IFERROR(INT(P60/L60),0))</f>
        <v/>
      </c>
      <c r="R60" s="28">
        <f>IF($B60="","",IFERROR(P60-Q60*L60,0))</f>
        <v/>
      </c>
      <c r="S60" s="29">
        <f>IF(OR($B60="",$E60="",Q60&lt;1),"",IFERROR($E60/Q60,""))</f>
        <v/>
      </c>
      <c r="T60" s="29">
        <f>IF(S60="","",IFERROR(CEILING(S60/N60,Einstellungen!$B$7),""))</f>
        <v/>
      </c>
      <c r="U60" s="16" t="n"/>
      <c r="V60" s="30">
        <f>IF(OR($B60="",U60=""),"",IFERROR(S60/U60,""))</f>
        <v/>
      </c>
      <c r="W60" s="30">
        <f>IF(V60="","",V60-N60)</f>
        <v/>
      </c>
      <c r="X60" s="29">
        <f>IF(OR($B60="",$E60=""),"",IFERROR(CEILING($E60/O60,Einstellungen!$B$7),""))</f>
        <v/>
      </c>
      <c r="Y60" s="16" t="n"/>
      <c r="Z60" s="30">
        <f>IF(OR($B60="",Y60=""),"",IFERROR($E60/Y60,""))</f>
        <v/>
      </c>
      <c r="AA60" s="30">
        <f>IF(Z60="","",Z60-O60)</f>
        <v/>
      </c>
      <c r="AB60" s="24" t="n"/>
      <c r="AC60" s="24" t="n"/>
      <c r="AD60" s="29">
        <f>IF($B60="","",IFERROR(U60*AB60+Y60*AC60,0))</f>
        <v/>
      </c>
      <c r="AE60" s="29">
        <f>IF($B60="","",IFERROR(S60*AB60+E60*AC60,0))</f>
        <v/>
      </c>
      <c r="AF60" s="29">
        <f>IF($B60="","",AD60-AE60)</f>
        <v/>
      </c>
      <c r="AG60" s="31">
        <f>IF($B60="","",IF($A60="Nein","Inaktiv",IF(OR($A60="",$C60="",$D60=""),"Stammdaten fehlen",IF($E60="","Einkaufspreis fehlt",IF(Q60&lt;1,"Keine volle Glasportion",IF(AND(AB60&gt;0,U60=""),"Glaspreis fehlt",IF(AND(AC60&gt;0,Y60=""),"Flaschenpreis fehlt",IF(OR(W60&gt;Einstellungen!$B$8,AA60&gt;Einstellungen!$B$8),"Zielquote überschritten","OK"))))))))</f>
        <v/>
      </c>
    </row>
    <row r="61" ht="22" customHeight="1">
      <c r="A61" s="23" t="n"/>
      <c r="B61" s="23" t="n"/>
      <c r="C61" s="13" t="n"/>
      <c r="D61" s="23" t="n"/>
      <c r="E61" s="16" t="n"/>
      <c r="F61" s="24" t="n"/>
      <c r="G61" s="24" t="n"/>
      <c r="H61" s="25" t="n"/>
      <c r="I61" s="25" t="n"/>
      <c r="J61" s="25" t="n"/>
      <c r="K61" s="26">
        <f>IF($B61="","",IF($F61="",Einstellungen!$B$2,$F61))</f>
        <v/>
      </c>
      <c r="L61" s="26">
        <f>IF($B61="","",IF($G61="",Einstellungen!$B$3,$G61))</f>
        <v/>
      </c>
      <c r="M61" s="27">
        <f>IF($B61="","",IF($H61="",Einstellungen!$B$4,$H61))</f>
        <v/>
      </c>
      <c r="N61" s="27">
        <f>IF($B61="","",IF($I61="",Einstellungen!$B$5,$I61))</f>
        <v/>
      </c>
      <c r="O61" s="27">
        <f>IF($B61="","",IF($J61="",Einstellungen!$B$6,$J61))</f>
        <v/>
      </c>
      <c r="P61" s="28">
        <f>IF($B61="","",K61*(1-M61))</f>
        <v/>
      </c>
      <c r="Q61" s="26">
        <f>IF($B61="","",IFERROR(INT(P61/L61),0))</f>
        <v/>
      </c>
      <c r="R61" s="28">
        <f>IF($B61="","",IFERROR(P61-Q61*L61,0))</f>
        <v/>
      </c>
      <c r="S61" s="29">
        <f>IF(OR($B61="",$E61="",Q61&lt;1),"",IFERROR($E61/Q61,""))</f>
        <v/>
      </c>
      <c r="T61" s="29">
        <f>IF(S61="","",IFERROR(CEILING(S61/N61,Einstellungen!$B$7),""))</f>
        <v/>
      </c>
      <c r="U61" s="16" t="n"/>
      <c r="V61" s="30">
        <f>IF(OR($B61="",U61=""),"",IFERROR(S61/U61,""))</f>
        <v/>
      </c>
      <c r="W61" s="30">
        <f>IF(V61="","",V61-N61)</f>
        <v/>
      </c>
      <c r="X61" s="29">
        <f>IF(OR($B61="",$E61=""),"",IFERROR(CEILING($E61/O61,Einstellungen!$B$7),""))</f>
        <v/>
      </c>
      <c r="Y61" s="16" t="n"/>
      <c r="Z61" s="30">
        <f>IF(OR($B61="",Y61=""),"",IFERROR($E61/Y61,""))</f>
        <v/>
      </c>
      <c r="AA61" s="30">
        <f>IF(Z61="","",Z61-O61)</f>
        <v/>
      </c>
      <c r="AB61" s="24" t="n"/>
      <c r="AC61" s="24" t="n"/>
      <c r="AD61" s="29">
        <f>IF($B61="","",IFERROR(U61*AB61+Y61*AC61,0))</f>
        <v/>
      </c>
      <c r="AE61" s="29">
        <f>IF($B61="","",IFERROR(S61*AB61+E61*AC61,0))</f>
        <v/>
      </c>
      <c r="AF61" s="29">
        <f>IF($B61="","",AD61-AE61)</f>
        <v/>
      </c>
      <c r="AG61" s="31">
        <f>IF($B61="","",IF($A61="Nein","Inaktiv",IF(OR($A61="",$C61="",$D61=""),"Stammdaten fehlen",IF($E61="","Einkaufspreis fehlt",IF(Q61&lt;1,"Keine volle Glasportion",IF(AND(AB61&gt;0,U61=""),"Glaspreis fehlt",IF(AND(AC61&gt;0,Y61=""),"Flaschenpreis fehlt",IF(OR(W61&gt;Einstellungen!$B$8,AA61&gt;Einstellungen!$B$8),"Zielquote überschritten","OK"))))))))</f>
        <v/>
      </c>
    </row>
    <row r="62" ht="22" customHeight="1">
      <c r="A62" s="23" t="n"/>
      <c r="B62" s="23" t="n"/>
      <c r="C62" s="13" t="n"/>
      <c r="D62" s="23" t="n"/>
      <c r="E62" s="16" t="n"/>
      <c r="F62" s="24" t="n"/>
      <c r="G62" s="24" t="n"/>
      <c r="H62" s="25" t="n"/>
      <c r="I62" s="25" t="n"/>
      <c r="J62" s="25" t="n"/>
      <c r="K62" s="26">
        <f>IF($B62="","",IF($F62="",Einstellungen!$B$2,$F62))</f>
        <v/>
      </c>
      <c r="L62" s="26">
        <f>IF($B62="","",IF($G62="",Einstellungen!$B$3,$G62))</f>
        <v/>
      </c>
      <c r="M62" s="27">
        <f>IF($B62="","",IF($H62="",Einstellungen!$B$4,$H62))</f>
        <v/>
      </c>
      <c r="N62" s="27">
        <f>IF($B62="","",IF($I62="",Einstellungen!$B$5,$I62))</f>
        <v/>
      </c>
      <c r="O62" s="27">
        <f>IF($B62="","",IF($J62="",Einstellungen!$B$6,$J62))</f>
        <v/>
      </c>
      <c r="P62" s="28">
        <f>IF($B62="","",K62*(1-M62))</f>
        <v/>
      </c>
      <c r="Q62" s="26">
        <f>IF($B62="","",IFERROR(INT(P62/L62),0))</f>
        <v/>
      </c>
      <c r="R62" s="28">
        <f>IF($B62="","",IFERROR(P62-Q62*L62,0))</f>
        <v/>
      </c>
      <c r="S62" s="29">
        <f>IF(OR($B62="",$E62="",Q62&lt;1),"",IFERROR($E62/Q62,""))</f>
        <v/>
      </c>
      <c r="T62" s="29">
        <f>IF(S62="","",IFERROR(CEILING(S62/N62,Einstellungen!$B$7),""))</f>
        <v/>
      </c>
      <c r="U62" s="16" t="n"/>
      <c r="V62" s="30">
        <f>IF(OR($B62="",U62=""),"",IFERROR(S62/U62,""))</f>
        <v/>
      </c>
      <c r="W62" s="30">
        <f>IF(V62="","",V62-N62)</f>
        <v/>
      </c>
      <c r="X62" s="29">
        <f>IF(OR($B62="",$E62=""),"",IFERROR(CEILING($E62/O62,Einstellungen!$B$7),""))</f>
        <v/>
      </c>
      <c r="Y62" s="16" t="n"/>
      <c r="Z62" s="30">
        <f>IF(OR($B62="",Y62=""),"",IFERROR($E62/Y62,""))</f>
        <v/>
      </c>
      <c r="AA62" s="30">
        <f>IF(Z62="","",Z62-O62)</f>
        <v/>
      </c>
      <c r="AB62" s="24" t="n"/>
      <c r="AC62" s="24" t="n"/>
      <c r="AD62" s="29">
        <f>IF($B62="","",IFERROR(U62*AB62+Y62*AC62,0))</f>
        <v/>
      </c>
      <c r="AE62" s="29">
        <f>IF($B62="","",IFERROR(S62*AB62+E62*AC62,0))</f>
        <v/>
      </c>
      <c r="AF62" s="29">
        <f>IF($B62="","",AD62-AE62)</f>
        <v/>
      </c>
      <c r="AG62" s="31">
        <f>IF($B62="","",IF($A62="Nein","Inaktiv",IF(OR($A62="",$C62="",$D62=""),"Stammdaten fehlen",IF($E62="","Einkaufspreis fehlt",IF(Q62&lt;1,"Keine volle Glasportion",IF(AND(AB62&gt;0,U62=""),"Glaspreis fehlt",IF(AND(AC62&gt;0,Y62=""),"Flaschenpreis fehlt",IF(OR(W62&gt;Einstellungen!$B$8,AA62&gt;Einstellungen!$B$8),"Zielquote überschritten","OK"))))))))</f>
        <v/>
      </c>
    </row>
    <row r="63" ht="22" customHeight="1">
      <c r="A63" s="23" t="n"/>
      <c r="B63" s="23" t="n"/>
      <c r="C63" s="13" t="n"/>
      <c r="D63" s="23" t="n"/>
      <c r="E63" s="16" t="n"/>
      <c r="F63" s="24" t="n"/>
      <c r="G63" s="24" t="n"/>
      <c r="H63" s="25" t="n"/>
      <c r="I63" s="25" t="n"/>
      <c r="J63" s="25" t="n"/>
      <c r="K63" s="26">
        <f>IF($B63="","",IF($F63="",Einstellungen!$B$2,$F63))</f>
        <v/>
      </c>
      <c r="L63" s="26">
        <f>IF($B63="","",IF($G63="",Einstellungen!$B$3,$G63))</f>
        <v/>
      </c>
      <c r="M63" s="27">
        <f>IF($B63="","",IF($H63="",Einstellungen!$B$4,$H63))</f>
        <v/>
      </c>
      <c r="N63" s="27">
        <f>IF($B63="","",IF($I63="",Einstellungen!$B$5,$I63))</f>
        <v/>
      </c>
      <c r="O63" s="27">
        <f>IF($B63="","",IF($J63="",Einstellungen!$B$6,$J63))</f>
        <v/>
      </c>
      <c r="P63" s="28">
        <f>IF($B63="","",K63*(1-M63))</f>
        <v/>
      </c>
      <c r="Q63" s="26">
        <f>IF($B63="","",IFERROR(INT(P63/L63),0))</f>
        <v/>
      </c>
      <c r="R63" s="28">
        <f>IF($B63="","",IFERROR(P63-Q63*L63,0))</f>
        <v/>
      </c>
      <c r="S63" s="29">
        <f>IF(OR($B63="",$E63="",Q63&lt;1),"",IFERROR($E63/Q63,""))</f>
        <v/>
      </c>
      <c r="T63" s="29">
        <f>IF(S63="","",IFERROR(CEILING(S63/N63,Einstellungen!$B$7),""))</f>
        <v/>
      </c>
      <c r="U63" s="16" t="n"/>
      <c r="V63" s="30">
        <f>IF(OR($B63="",U63=""),"",IFERROR(S63/U63,""))</f>
        <v/>
      </c>
      <c r="W63" s="30">
        <f>IF(V63="","",V63-N63)</f>
        <v/>
      </c>
      <c r="X63" s="29">
        <f>IF(OR($B63="",$E63=""),"",IFERROR(CEILING($E63/O63,Einstellungen!$B$7),""))</f>
        <v/>
      </c>
      <c r="Y63" s="16" t="n"/>
      <c r="Z63" s="30">
        <f>IF(OR($B63="",Y63=""),"",IFERROR($E63/Y63,""))</f>
        <v/>
      </c>
      <c r="AA63" s="30">
        <f>IF(Z63="","",Z63-O63)</f>
        <v/>
      </c>
      <c r="AB63" s="24" t="n"/>
      <c r="AC63" s="24" t="n"/>
      <c r="AD63" s="29">
        <f>IF($B63="","",IFERROR(U63*AB63+Y63*AC63,0))</f>
        <v/>
      </c>
      <c r="AE63" s="29">
        <f>IF($B63="","",IFERROR(S63*AB63+E63*AC63,0))</f>
        <v/>
      </c>
      <c r="AF63" s="29">
        <f>IF($B63="","",AD63-AE63)</f>
        <v/>
      </c>
      <c r="AG63" s="31">
        <f>IF($B63="","",IF($A63="Nein","Inaktiv",IF(OR($A63="",$C63="",$D63=""),"Stammdaten fehlen",IF($E63="","Einkaufspreis fehlt",IF(Q63&lt;1,"Keine volle Glasportion",IF(AND(AB63&gt;0,U63=""),"Glaspreis fehlt",IF(AND(AC63&gt;0,Y63=""),"Flaschenpreis fehlt",IF(OR(W63&gt;Einstellungen!$B$8,AA63&gt;Einstellungen!$B$8),"Zielquote überschritten","OK"))))))))</f>
        <v/>
      </c>
    </row>
    <row r="64" ht="22" customHeight="1">
      <c r="A64" s="23" t="n"/>
      <c r="B64" s="23" t="n"/>
      <c r="C64" s="13" t="n"/>
      <c r="D64" s="23" t="n"/>
      <c r="E64" s="16" t="n"/>
      <c r="F64" s="24" t="n"/>
      <c r="G64" s="24" t="n"/>
      <c r="H64" s="25" t="n"/>
      <c r="I64" s="25" t="n"/>
      <c r="J64" s="25" t="n"/>
      <c r="K64" s="26">
        <f>IF($B64="","",IF($F64="",Einstellungen!$B$2,$F64))</f>
        <v/>
      </c>
      <c r="L64" s="26">
        <f>IF($B64="","",IF($G64="",Einstellungen!$B$3,$G64))</f>
        <v/>
      </c>
      <c r="M64" s="27">
        <f>IF($B64="","",IF($H64="",Einstellungen!$B$4,$H64))</f>
        <v/>
      </c>
      <c r="N64" s="27">
        <f>IF($B64="","",IF($I64="",Einstellungen!$B$5,$I64))</f>
        <v/>
      </c>
      <c r="O64" s="27">
        <f>IF($B64="","",IF($J64="",Einstellungen!$B$6,$J64))</f>
        <v/>
      </c>
      <c r="P64" s="28">
        <f>IF($B64="","",K64*(1-M64))</f>
        <v/>
      </c>
      <c r="Q64" s="26">
        <f>IF($B64="","",IFERROR(INT(P64/L64),0))</f>
        <v/>
      </c>
      <c r="R64" s="28">
        <f>IF($B64="","",IFERROR(P64-Q64*L64,0))</f>
        <v/>
      </c>
      <c r="S64" s="29">
        <f>IF(OR($B64="",$E64="",Q64&lt;1),"",IFERROR($E64/Q64,""))</f>
        <v/>
      </c>
      <c r="T64" s="29">
        <f>IF(S64="","",IFERROR(CEILING(S64/N64,Einstellungen!$B$7),""))</f>
        <v/>
      </c>
      <c r="U64" s="16" t="n"/>
      <c r="V64" s="30">
        <f>IF(OR($B64="",U64=""),"",IFERROR(S64/U64,""))</f>
        <v/>
      </c>
      <c r="W64" s="30">
        <f>IF(V64="","",V64-N64)</f>
        <v/>
      </c>
      <c r="X64" s="29">
        <f>IF(OR($B64="",$E64=""),"",IFERROR(CEILING($E64/O64,Einstellungen!$B$7),""))</f>
        <v/>
      </c>
      <c r="Y64" s="16" t="n"/>
      <c r="Z64" s="30">
        <f>IF(OR($B64="",Y64=""),"",IFERROR($E64/Y64,""))</f>
        <v/>
      </c>
      <c r="AA64" s="30">
        <f>IF(Z64="","",Z64-O64)</f>
        <v/>
      </c>
      <c r="AB64" s="24" t="n"/>
      <c r="AC64" s="24" t="n"/>
      <c r="AD64" s="29">
        <f>IF($B64="","",IFERROR(U64*AB64+Y64*AC64,0))</f>
        <v/>
      </c>
      <c r="AE64" s="29">
        <f>IF($B64="","",IFERROR(S64*AB64+E64*AC64,0))</f>
        <v/>
      </c>
      <c r="AF64" s="29">
        <f>IF($B64="","",AD64-AE64)</f>
        <v/>
      </c>
      <c r="AG64" s="31">
        <f>IF($B64="","",IF($A64="Nein","Inaktiv",IF(OR($A64="",$C64="",$D64=""),"Stammdaten fehlen",IF($E64="","Einkaufspreis fehlt",IF(Q64&lt;1,"Keine volle Glasportion",IF(AND(AB64&gt;0,U64=""),"Glaspreis fehlt",IF(AND(AC64&gt;0,Y64=""),"Flaschenpreis fehlt",IF(OR(W64&gt;Einstellungen!$B$8,AA64&gt;Einstellungen!$B$8),"Zielquote überschritten","OK"))))))))</f>
        <v/>
      </c>
    </row>
    <row r="65" ht="22" customHeight="1">
      <c r="A65" s="23" t="n"/>
      <c r="B65" s="23" t="n"/>
      <c r="C65" s="13" t="n"/>
      <c r="D65" s="23" t="n"/>
      <c r="E65" s="16" t="n"/>
      <c r="F65" s="24" t="n"/>
      <c r="G65" s="24" t="n"/>
      <c r="H65" s="25" t="n"/>
      <c r="I65" s="25" t="n"/>
      <c r="J65" s="25" t="n"/>
      <c r="K65" s="26">
        <f>IF($B65="","",IF($F65="",Einstellungen!$B$2,$F65))</f>
        <v/>
      </c>
      <c r="L65" s="26">
        <f>IF($B65="","",IF($G65="",Einstellungen!$B$3,$G65))</f>
        <v/>
      </c>
      <c r="M65" s="27">
        <f>IF($B65="","",IF($H65="",Einstellungen!$B$4,$H65))</f>
        <v/>
      </c>
      <c r="N65" s="27">
        <f>IF($B65="","",IF($I65="",Einstellungen!$B$5,$I65))</f>
        <v/>
      </c>
      <c r="O65" s="27">
        <f>IF($B65="","",IF($J65="",Einstellungen!$B$6,$J65))</f>
        <v/>
      </c>
      <c r="P65" s="28">
        <f>IF($B65="","",K65*(1-M65))</f>
        <v/>
      </c>
      <c r="Q65" s="26">
        <f>IF($B65="","",IFERROR(INT(P65/L65),0))</f>
        <v/>
      </c>
      <c r="R65" s="28">
        <f>IF($B65="","",IFERROR(P65-Q65*L65,0))</f>
        <v/>
      </c>
      <c r="S65" s="29">
        <f>IF(OR($B65="",$E65="",Q65&lt;1),"",IFERROR($E65/Q65,""))</f>
        <v/>
      </c>
      <c r="T65" s="29">
        <f>IF(S65="","",IFERROR(CEILING(S65/N65,Einstellungen!$B$7),""))</f>
        <v/>
      </c>
      <c r="U65" s="16" t="n"/>
      <c r="V65" s="30">
        <f>IF(OR($B65="",U65=""),"",IFERROR(S65/U65,""))</f>
        <v/>
      </c>
      <c r="W65" s="30">
        <f>IF(V65="","",V65-N65)</f>
        <v/>
      </c>
      <c r="X65" s="29">
        <f>IF(OR($B65="",$E65=""),"",IFERROR(CEILING($E65/O65,Einstellungen!$B$7),""))</f>
        <v/>
      </c>
      <c r="Y65" s="16" t="n"/>
      <c r="Z65" s="30">
        <f>IF(OR($B65="",Y65=""),"",IFERROR($E65/Y65,""))</f>
        <v/>
      </c>
      <c r="AA65" s="30">
        <f>IF(Z65="","",Z65-O65)</f>
        <v/>
      </c>
      <c r="AB65" s="24" t="n"/>
      <c r="AC65" s="24" t="n"/>
      <c r="AD65" s="29">
        <f>IF($B65="","",IFERROR(U65*AB65+Y65*AC65,0))</f>
        <v/>
      </c>
      <c r="AE65" s="29">
        <f>IF($B65="","",IFERROR(S65*AB65+E65*AC65,0))</f>
        <v/>
      </c>
      <c r="AF65" s="29">
        <f>IF($B65="","",AD65-AE65)</f>
        <v/>
      </c>
      <c r="AG65" s="31">
        <f>IF($B65="","",IF($A65="Nein","Inaktiv",IF(OR($A65="",$C65="",$D65=""),"Stammdaten fehlen",IF($E65="","Einkaufspreis fehlt",IF(Q65&lt;1,"Keine volle Glasportion",IF(AND(AB65&gt;0,U65=""),"Glaspreis fehlt",IF(AND(AC65&gt;0,Y65=""),"Flaschenpreis fehlt",IF(OR(W65&gt;Einstellungen!$B$8,AA65&gt;Einstellungen!$B$8),"Zielquote überschritten","OK"))))))))</f>
        <v/>
      </c>
    </row>
    <row r="66" ht="22" customHeight="1">
      <c r="A66" s="23" t="n"/>
      <c r="B66" s="23" t="n"/>
      <c r="C66" s="13" t="n"/>
      <c r="D66" s="23" t="n"/>
      <c r="E66" s="16" t="n"/>
      <c r="F66" s="24" t="n"/>
      <c r="G66" s="24" t="n"/>
      <c r="H66" s="25" t="n"/>
      <c r="I66" s="25" t="n"/>
      <c r="J66" s="25" t="n"/>
      <c r="K66" s="26">
        <f>IF($B66="","",IF($F66="",Einstellungen!$B$2,$F66))</f>
        <v/>
      </c>
      <c r="L66" s="26">
        <f>IF($B66="","",IF($G66="",Einstellungen!$B$3,$G66))</f>
        <v/>
      </c>
      <c r="M66" s="27">
        <f>IF($B66="","",IF($H66="",Einstellungen!$B$4,$H66))</f>
        <v/>
      </c>
      <c r="N66" s="27">
        <f>IF($B66="","",IF($I66="",Einstellungen!$B$5,$I66))</f>
        <v/>
      </c>
      <c r="O66" s="27">
        <f>IF($B66="","",IF($J66="",Einstellungen!$B$6,$J66))</f>
        <v/>
      </c>
      <c r="P66" s="28">
        <f>IF($B66="","",K66*(1-M66))</f>
        <v/>
      </c>
      <c r="Q66" s="26">
        <f>IF($B66="","",IFERROR(INT(P66/L66),0))</f>
        <v/>
      </c>
      <c r="R66" s="28">
        <f>IF($B66="","",IFERROR(P66-Q66*L66,0))</f>
        <v/>
      </c>
      <c r="S66" s="29">
        <f>IF(OR($B66="",$E66="",Q66&lt;1),"",IFERROR($E66/Q66,""))</f>
        <v/>
      </c>
      <c r="T66" s="29">
        <f>IF(S66="","",IFERROR(CEILING(S66/N66,Einstellungen!$B$7),""))</f>
        <v/>
      </c>
      <c r="U66" s="16" t="n"/>
      <c r="V66" s="30">
        <f>IF(OR($B66="",U66=""),"",IFERROR(S66/U66,""))</f>
        <v/>
      </c>
      <c r="W66" s="30">
        <f>IF(V66="","",V66-N66)</f>
        <v/>
      </c>
      <c r="X66" s="29">
        <f>IF(OR($B66="",$E66=""),"",IFERROR(CEILING($E66/O66,Einstellungen!$B$7),""))</f>
        <v/>
      </c>
      <c r="Y66" s="16" t="n"/>
      <c r="Z66" s="30">
        <f>IF(OR($B66="",Y66=""),"",IFERROR($E66/Y66,""))</f>
        <v/>
      </c>
      <c r="AA66" s="30">
        <f>IF(Z66="","",Z66-O66)</f>
        <v/>
      </c>
      <c r="AB66" s="24" t="n"/>
      <c r="AC66" s="24" t="n"/>
      <c r="AD66" s="29">
        <f>IF($B66="","",IFERROR(U66*AB66+Y66*AC66,0))</f>
        <v/>
      </c>
      <c r="AE66" s="29">
        <f>IF($B66="","",IFERROR(S66*AB66+E66*AC66,0))</f>
        <v/>
      </c>
      <c r="AF66" s="29">
        <f>IF($B66="","",AD66-AE66)</f>
        <v/>
      </c>
      <c r="AG66" s="31">
        <f>IF($B66="","",IF($A66="Nein","Inaktiv",IF(OR($A66="",$C66="",$D66=""),"Stammdaten fehlen",IF($E66="","Einkaufspreis fehlt",IF(Q66&lt;1,"Keine volle Glasportion",IF(AND(AB66&gt;0,U66=""),"Glaspreis fehlt",IF(AND(AC66&gt;0,Y66=""),"Flaschenpreis fehlt",IF(OR(W66&gt;Einstellungen!$B$8,AA66&gt;Einstellungen!$B$8),"Zielquote überschritten","OK"))))))))</f>
        <v/>
      </c>
    </row>
    <row r="67" ht="22" customHeight="1">
      <c r="A67" s="23" t="n"/>
      <c r="B67" s="23" t="n"/>
      <c r="C67" s="13" t="n"/>
      <c r="D67" s="23" t="n"/>
      <c r="E67" s="16" t="n"/>
      <c r="F67" s="24" t="n"/>
      <c r="G67" s="24" t="n"/>
      <c r="H67" s="25" t="n"/>
      <c r="I67" s="25" t="n"/>
      <c r="J67" s="25" t="n"/>
      <c r="K67" s="26">
        <f>IF($B67="","",IF($F67="",Einstellungen!$B$2,$F67))</f>
        <v/>
      </c>
      <c r="L67" s="26">
        <f>IF($B67="","",IF($G67="",Einstellungen!$B$3,$G67))</f>
        <v/>
      </c>
      <c r="M67" s="27">
        <f>IF($B67="","",IF($H67="",Einstellungen!$B$4,$H67))</f>
        <v/>
      </c>
      <c r="N67" s="27">
        <f>IF($B67="","",IF($I67="",Einstellungen!$B$5,$I67))</f>
        <v/>
      </c>
      <c r="O67" s="27">
        <f>IF($B67="","",IF($J67="",Einstellungen!$B$6,$J67))</f>
        <v/>
      </c>
      <c r="P67" s="28">
        <f>IF($B67="","",K67*(1-M67))</f>
        <v/>
      </c>
      <c r="Q67" s="26">
        <f>IF($B67="","",IFERROR(INT(P67/L67),0))</f>
        <v/>
      </c>
      <c r="R67" s="28">
        <f>IF($B67="","",IFERROR(P67-Q67*L67,0))</f>
        <v/>
      </c>
      <c r="S67" s="29">
        <f>IF(OR($B67="",$E67="",Q67&lt;1),"",IFERROR($E67/Q67,""))</f>
        <v/>
      </c>
      <c r="T67" s="29">
        <f>IF(S67="","",IFERROR(CEILING(S67/N67,Einstellungen!$B$7),""))</f>
        <v/>
      </c>
      <c r="U67" s="16" t="n"/>
      <c r="V67" s="30">
        <f>IF(OR($B67="",U67=""),"",IFERROR(S67/U67,""))</f>
        <v/>
      </c>
      <c r="W67" s="30">
        <f>IF(V67="","",V67-N67)</f>
        <v/>
      </c>
      <c r="X67" s="29">
        <f>IF(OR($B67="",$E67=""),"",IFERROR(CEILING($E67/O67,Einstellungen!$B$7),""))</f>
        <v/>
      </c>
      <c r="Y67" s="16" t="n"/>
      <c r="Z67" s="30">
        <f>IF(OR($B67="",Y67=""),"",IFERROR($E67/Y67,""))</f>
        <v/>
      </c>
      <c r="AA67" s="30">
        <f>IF(Z67="","",Z67-O67)</f>
        <v/>
      </c>
      <c r="AB67" s="24" t="n"/>
      <c r="AC67" s="24" t="n"/>
      <c r="AD67" s="29">
        <f>IF($B67="","",IFERROR(U67*AB67+Y67*AC67,0))</f>
        <v/>
      </c>
      <c r="AE67" s="29">
        <f>IF($B67="","",IFERROR(S67*AB67+E67*AC67,0))</f>
        <v/>
      </c>
      <c r="AF67" s="29">
        <f>IF($B67="","",AD67-AE67)</f>
        <v/>
      </c>
      <c r="AG67" s="31">
        <f>IF($B67="","",IF($A67="Nein","Inaktiv",IF(OR($A67="",$C67="",$D67=""),"Stammdaten fehlen",IF($E67="","Einkaufspreis fehlt",IF(Q67&lt;1,"Keine volle Glasportion",IF(AND(AB67&gt;0,U67=""),"Glaspreis fehlt",IF(AND(AC67&gt;0,Y67=""),"Flaschenpreis fehlt",IF(OR(W67&gt;Einstellungen!$B$8,AA67&gt;Einstellungen!$B$8),"Zielquote überschritten","OK"))))))))</f>
        <v/>
      </c>
    </row>
    <row r="68" ht="22" customHeight="1">
      <c r="A68" s="23" t="n"/>
      <c r="B68" s="23" t="n"/>
      <c r="C68" s="13" t="n"/>
      <c r="D68" s="23" t="n"/>
      <c r="E68" s="16" t="n"/>
      <c r="F68" s="24" t="n"/>
      <c r="G68" s="24" t="n"/>
      <c r="H68" s="25" t="n"/>
      <c r="I68" s="25" t="n"/>
      <c r="J68" s="25" t="n"/>
      <c r="K68" s="26">
        <f>IF($B68="","",IF($F68="",Einstellungen!$B$2,$F68))</f>
        <v/>
      </c>
      <c r="L68" s="26">
        <f>IF($B68="","",IF($G68="",Einstellungen!$B$3,$G68))</f>
        <v/>
      </c>
      <c r="M68" s="27">
        <f>IF($B68="","",IF($H68="",Einstellungen!$B$4,$H68))</f>
        <v/>
      </c>
      <c r="N68" s="27">
        <f>IF($B68="","",IF($I68="",Einstellungen!$B$5,$I68))</f>
        <v/>
      </c>
      <c r="O68" s="27">
        <f>IF($B68="","",IF($J68="",Einstellungen!$B$6,$J68))</f>
        <v/>
      </c>
      <c r="P68" s="28">
        <f>IF($B68="","",K68*(1-M68))</f>
        <v/>
      </c>
      <c r="Q68" s="26">
        <f>IF($B68="","",IFERROR(INT(P68/L68),0))</f>
        <v/>
      </c>
      <c r="R68" s="28">
        <f>IF($B68="","",IFERROR(P68-Q68*L68,0))</f>
        <v/>
      </c>
      <c r="S68" s="29">
        <f>IF(OR($B68="",$E68="",Q68&lt;1),"",IFERROR($E68/Q68,""))</f>
        <v/>
      </c>
      <c r="T68" s="29">
        <f>IF(S68="","",IFERROR(CEILING(S68/N68,Einstellungen!$B$7),""))</f>
        <v/>
      </c>
      <c r="U68" s="16" t="n"/>
      <c r="V68" s="30">
        <f>IF(OR($B68="",U68=""),"",IFERROR(S68/U68,""))</f>
        <v/>
      </c>
      <c r="W68" s="30">
        <f>IF(V68="","",V68-N68)</f>
        <v/>
      </c>
      <c r="X68" s="29">
        <f>IF(OR($B68="",$E68=""),"",IFERROR(CEILING($E68/O68,Einstellungen!$B$7),""))</f>
        <v/>
      </c>
      <c r="Y68" s="16" t="n"/>
      <c r="Z68" s="30">
        <f>IF(OR($B68="",Y68=""),"",IFERROR($E68/Y68,""))</f>
        <v/>
      </c>
      <c r="AA68" s="30">
        <f>IF(Z68="","",Z68-O68)</f>
        <v/>
      </c>
      <c r="AB68" s="24" t="n"/>
      <c r="AC68" s="24" t="n"/>
      <c r="AD68" s="29">
        <f>IF($B68="","",IFERROR(U68*AB68+Y68*AC68,0))</f>
        <v/>
      </c>
      <c r="AE68" s="29">
        <f>IF($B68="","",IFERROR(S68*AB68+E68*AC68,0))</f>
        <v/>
      </c>
      <c r="AF68" s="29">
        <f>IF($B68="","",AD68-AE68)</f>
        <v/>
      </c>
      <c r="AG68" s="31">
        <f>IF($B68="","",IF($A68="Nein","Inaktiv",IF(OR($A68="",$C68="",$D68=""),"Stammdaten fehlen",IF($E68="","Einkaufspreis fehlt",IF(Q68&lt;1,"Keine volle Glasportion",IF(AND(AB68&gt;0,U68=""),"Glaspreis fehlt",IF(AND(AC68&gt;0,Y68=""),"Flaschenpreis fehlt",IF(OR(W68&gt;Einstellungen!$B$8,AA68&gt;Einstellungen!$B$8),"Zielquote überschritten","OK"))))))))</f>
        <v/>
      </c>
    </row>
    <row r="69" ht="22" customHeight="1">
      <c r="A69" s="23" t="n"/>
      <c r="B69" s="23" t="n"/>
      <c r="C69" s="13" t="n"/>
      <c r="D69" s="23" t="n"/>
      <c r="E69" s="16" t="n"/>
      <c r="F69" s="24" t="n"/>
      <c r="G69" s="24" t="n"/>
      <c r="H69" s="25" t="n"/>
      <c r="I69" s="25" t="n"/>
      <c r="J69" s="25" t="n"/>
      <c r="K69" s="26">
        <f>IF($B69="","",IF($F69="",Einstellungen!$B$2,$F69))</f>
        <v/>
      </c>
      <c r="L69" s="26">
        <f>IF($B69="","",IF($G69="",Einstellungen!$B$3,$G69))</f>
        <v/>
      </c>
      <c r="M69" s="27">
        <f>IF($B69="","",IF($H69="",Einstellungen!$B$4,$H69))</f>
        <v/>
      </c>
      <c r="N69" s="27">
        <f>IF($B69="","",IF($I69="",Einstellungen!$B$5,$I69))</f>
        <v/>
      </c>
      <c r="O69" s="27">
        <f>IF($B69="","",IF($J69="",Einstellungen!$B$6,$J69))</f>
        <v/>
      </c>
      <c r="P69" s="28">
        <f>IF($B69="","",K69*(1-M69))</f>
        <v/>
      </c>
      <c r="Q69" s="26">
        <f>IF($B69="","",IFERROR(INT(P69/L69),0))</f>
        <v/>
      </c>
      <c r="R69" s="28">
        <f>IF($B69="","",IFERROR(P69-Q69*L69,0))</f>
        <v/>
      </c>
      <c r="S69" s="29">
        <f>IF(OR($B69="",$E69="",Q69&lt;1),"",IFERROR($E69/Q69,""))</f>
        <v/>
      </c>
      <c r="T69" s="29">
        <f>IF(S69="","",IFERROR(CEILING(S69/N69,Einstellungen!$B$7),""))</f>
        <v/>
      </c>
      <c r="U69" s="16" t="n"/>
      <c r="V69" s="30">
        <f>IF(OR($B69="",U69=""),"",IFERROR(S69/U69,""))</f>
        <v/>
      </c>
      <c r="W69" s="30">
        <f>IF(V69="","",V69-N69)</f>
        <v/>
      </c>
      <c r="X69" s="29">
        <f>IF(OR($B69="",$E69=""),"",IFERROR(CEILING($E69/O69,Einstellungen!$B$7),""))</f>
        <v/>
      </c>
      <c r="Y69" s="16" t="n"/>
      <c r="Z69" s="30">
        <f>IF(OR($B69="",Y69=""),"",IFERROR($E69/Y69,""))</f>
        <v/>
      </c>
      <c r="AA69" s="30">
        <f>IF(Z69="","",Z69-O69)</f>
        <v/>
      </c>
      <c r="AB69" s="24" t="n"/>
      <c r="AC69" s="24" t="n"/>
      <c r="AD69" s="29">
        <f>IF($B69="","",IFERROR(U69*AB69+Y69*AC69,0))</f>
        <v/>
      </c>
      <c r="AE69" s="29">
        <f>IF($B69="","",IFERROR(S69*AB69+E69*AC69,0))</f>
        <v/>
      </c>
      <c r="AF69" s="29">
        <f>IF($B69="","",AD69-AE69)</f>
        <v/>
      </c>
      <c r="AG69" s="31">
        <f>IF($B69="","",IF($A69="Nein","Inaktiv",IF(OR($A69="",$C69="",$D69=""),"Stammdaten fehlen",IF($E69="","Einkaufspreis fehlt",IF(Q69&lt;1,"Keine volle Glasportion",IF(AND(AB69&gt;0,U69=""),"Glaspreis fehlt",IF(AND(AC69&gt;0,Y69=""),"Flaschenpreis fehlt",IF(OR(W69&gt;Einstellungen!$B$8,AA69&gt;Einstellungen!$B$8),"Zielquote überschritten","OK"))))))))</f>
        <v/>
      </c>
    </row>
    <row r="70" ht="22" customHeight="1">
      <c r="A70" s="23" t="n"/>
      <c r="B70" s="23" t="n"/>
      <c r="C70" s="13" t="n"/>
      <c r="D70" s="23" t="n"/>
      <c r="E70" s="16" t="n"/>
      <c r="F70" s="24" t="n"/>
      <c r="G70" s="24" t="n"/>
      <c r="H70" s="25" t="n"/>
      <c r="I70" s="25" t="n"/>
      <c r="J70" s="25" t="n"/>
      <c r="K70" s="26">
        <f>IF($B70="","",IF($F70="",Einstellungen!$B$2,$F70))</f>
        <v/>
      </c>
      <c r="L70" s="26">
        <f>IF($B70="","",IF($G70="",Einstellungen!$B$3,$G70))</f>
        <v/>
      </c>
      <c r="M70" s="27">
        <f>IF($B70="","",IF($H70="",Einstellungen!$B$4,$H70))</f>
        <v/>
      </c>
      <c r="N70" s="27">
        <f>IF($B70="","",IF($I70="",Einstellungen!$B$5,$I70))</f>
        <v/>
      </c>
      <c r="O70" s="27">
        <f>IF($B70="","",IF($J70="",Einstellungen!$B$6,$J70))</f>
        <v/>
      </c>
      <c r="P70" s="28">
        <f>IF($B70="","",K70*(1-M70))</f>
        <v/>
      </c>
      <c r="Q70" s="26">
        <f>IF($B70="","",IFERROR(INT(P70/L70),0))</f>
        <v/>
      </c>
      <c r="R70" s="28">
        <f>IF($B70="","",IFERROR(P70-Q70*L70,0))</f>
        <v/>
      </c>
      <c r="S70" s="29">
        <f>IF(OR($B70="",$E70="",Q70&lt;1),"",IFERROR($E70/Q70,""))</f>
        <v/>
      </c>
      <c r="T70" s="29">
        <f>IF(S70="","",IFERROR(CEILING(S70/N70,Einstellungen!$B$7),""))</f>
        <v/>
      </c>
      <c r="U70" s="16" t="n"/>
      <c r="V70" s="30">
        <f>IF(OR($B70="",U70=""),"",IFERROR(S70/U70,""))</f>
        <v/>
      </c>
      <c r="W70" s="30">
        <f>IF(V70="","",V70-N70)</f>
        <v/>
      </c>
      <c r="X70" s="29">
        <f>IF(OR($B70="",$E70=""),"",IFERROR(CEILING($E70/O70,Einstellungen!$B$7),""))</f>
        <v/>
      </c>
      <c r="Y70" s="16" t="n"/>
      <c r="Z70" s="30">
        <f>IF(OR($B70="",Y70=""),"",IFERROR($E70/Y70,""))</f>
        <v/>
      </c>
      <c r="AA70" s="30">
        <f>IF(Z70="","",Z70-O70)</f>
        <v/>
      </c>
      <c r="AB70" s="24" t="n"/>
      <c r="AC70" s="24" t="n"/>
      <c r="AD70" s="29">
        <f>IF($B70="","",IFERROR(U70*AB70+Y70*AC70,0))</f>
        <v/>
      </c>
      <c r="AE70" s="29">
        <f>IF($B70="","",IFERROR(S70*AB70+E70*AC70,0))</f>
        <v/>
      </c>
      <c r="AF70" s="29">
        <f>IF($B70="","",AD70-AE70)</f>
        <v/>
      </c>
      <c r="AG70" s="31">
        <f>IF($B70="","",IF($A70="Nein","Inaktiv",IF(OR($A70="",$C70="",$D70=""),"Stammdaten fehlen",IF($E70="","Einkaufspreis fehlt",IF(Q70&lt;1,"Keine volle Glasportion",IF(AND(AB70&gt;0,U70=""),"Glaspreis fehlt",IF(AND(AC70&gt;0,Y70=""),"Flaschenpreis fehlt",IF(OR(W70&gt;Einstellungen!$B$8,AA70&gt;Einstellungen!$B$8),"Zielquote überschritten","OK"))))))))</f>
        <v/>
      </c>
    </row>
    <row r="71" ht="22" customHeight="1">
      <c r="A71" s="23" t="n"/>
      <c r="B71" s="23" t="n"/>
      <c r="C71" s="13" t="n"/>
      <c r="D71" s="23" t="n"/>
      <c r="E71" s="16" t="n"/>
      <c r="F71" s="24" t="n"/>
      <c r="G71" s="24" t="n"/>
      <c r="H71" s="25" t="n"/>
      <c r="I71" s="25" t="n"/>
      <c r="J71" s="25" t="n"/>
      <c r="K71" s="26">
        <f>IF($B71="","",IF($F71="",Einstellungen!$B$2,$F71))</f>
        <v/>
      </c>
      <c r="L71" s="26">
        <f>IF($B71="","",IF($G71="",Einstellungen!$B$3,$G71))</f>
        <v/>
      </c>
      <c r="M71" s="27">
        <f>IF($B71="","",IF($H71="",Einstellungen!$B$4,$H71))</f>
        <v/>
      </c>
      <c r="N71" s="27">
        <f>IF($B71="","",IF($I71="",Einstellungen!$B$5,$I71))</f>
        <v/>
      </c>
      <c r="O71" s="27">
        <f>IF($B71="","",IF($J71="",Einstellungen!$B$6,$J71))</f>
        <v/>
      </c>
      <c r="P71" s="28">
        <f>IF($B71="","",K71*(1-M71))</f>
        <v/>
      </c>
      <c r="Q71" s="26">
        <f>IF($B71="","",IFERROR(INT(P71/L71),0))</f>
        <v/>
      </c>
      <c r="R71" s="28">
        <f>IF($B71="","",IFERROR(P71-Q71*L71,0))</f>
        <v/>
      </c>
      <c r="S71" s="29">
        <f>IF(OR($B71="",$E71="",Q71&lt;1),"",IFERROR($E71/Q71,""))</f>
        <v/>
      </c>
      <c r="T71" s="29">
        <f>IF(S71="","",IFERROR(CEILING(S71/N71,Einstellungen!$B$7),""))</f>
        <v/>
      </c>
      <c r="U71" s="16" t="n"/>
      <c r="V71" s="30">
        <f>IF(OR($B71="",U71=""),"",IFERROR(S71/U71,""))</f>
        <v/>
      </c>
      <c r="W71" s="30">
        <f>IF(V71="","",V71-N71)</f>
        <v/>
      </c>
      <c r="X71" s="29">
        <f>IF(OR($B71="",$E71=""),"",IFERROR(CEILING($E71/O71,Einstellungen!$B$7),""))</f>
        <v/>
      </c>
      <c r="Y71" s="16" t="n"/>
      <c r="Z71" s="30">
        <f>IF(OR($B71="",Y71=""),"",IFERROR($E71/Y71,""))</f>
        <v/>
      </c>
      <c r="AA71" s="30">
        <f>IF(Z71="","",Z71-O71)</f>
        <v/>
      </c>
      <c r="AB71" s="24" t="n"/>
      <c r="AC71" s="24" t="n"/>
      <c r="AD71" s="29">
        <f>IF($B71="","",IFERROR(U71*AB71+Y71*AC71,0))</f>
        <v/>
      </c>
      <c r="AE71" s="29">
        <f>IF($B71="","",IFERROR(S71*AB71+E71*AC71,0))</f>
        <v/>
      </c>
      <c r="AF71" s="29">
        <f>IF($B71="","",AD71-AE71)</f>
        <v/>
      </c>
      <c r="AG71" s="31">
        <f>IF($B71="","",IF($A71="Nein","Inaktiv",IF(OR($A71="",$C71="",$D71=""),"Stammdaten fehlen",IF($E71="","Einkaufspreis fehlt",IF(Q71&lt;1,"Keine volle Glasportion",IF(AND(AB71&gt;0,U71=""),"Glaspreis fehlt",IF(AND(AC71&gt;0,Y71=""),"Flaschenpreis fehlt",IF(OR(W71&gt;Einstellungen!$B$8,AA71&gt;Einstellungen!$B$8),"Zielquote überschritten","OK"))))))))</f>
        <v/>
      </c>
    </row>
    <row r="72" ht="22" customHeight="1">
      <c r="A72" s="23" t="n"/>
      <c r="B72" s="23" t="n"/>
      <c r="C72" s="13" t="n"/>
      <c r="D72" s="23" t="n"/>
      <c r="E72" s="16" t="n"/>
      <c r="F72" s="24" t="n"/>
      <c r="G72" s="24" t="n"/>
      <c r="H72" s="25" t="n"/>
      <c r="I72" s="25" t="n"/>
      <c r="J72" s="25" t="n"/>
      <c r="K72" s="26">
        <f>IF($B72="","",IF($F72="",Einstellungen!$B$2,$F72))</f>
        <v/>
      </c>
      <c r="L72" s="26">
        <f>IF($B72="","",IF($G72="",Einstellungen!$B$3,$G72))</f>
        <v/>
      </c>
      <c r="M72" s="27">
        <f>IF($B72="","",IF($H72="",Einstellungen!$B$4,$H72))</f>
        <v/>
      </c>
      <c r="N72" s="27">
        <f>IF($B72="","",IF($I72="",Einstellungen!$B$5,$I72))</f>
        <v/>
      </c>
      <c r="O72" s="27">
        <f>IF($B72="","",IF($J72="",Einstellungen!$B$6,$J72))</f>
        <v/>
      </c>
      <c r="P72" s="28">
        <f>IF($B72="","",K72*(1-M72))</f>
        <v/>
      </c>
      <c r="Q72" s="26">
        <f>IF($B72="","",IFERROR(INT(P72/L72),0))</f>
        <v/>
      </c>
      <c r="R72" s="28">
        <f>IF($B72="","",IFERROR(P72-Q72*L72,0))</f>
        <v/>
      </c>
      <c r="S72" s="29">
        <f>IF(OR($B72="",$E72="",Q72&lt;1),"",IFERROR($E72/Q72,""))</f>
        <v/>
      </c>
      <c r="T72" s="29">
        <f>IF(S72="","",IFERROR(CEILING(S72/N72,Einstellungen!$B$7),""))</f>
        <v/>
      </c>
      <c r="U72" s="16" t="n"/>
      <c r="V72" s="30">
        <f>IF(OR($B72="",U72=""),"",IFERROR(S72/U72,""))</f>
        <v/>
      </c>
      <c r="W72" s="30">
        <f>IF(V72="","",V72-N72)</f>
        <v/>
      </c>
      <c r="X72" s="29">
        <f>IF(OR($B72="",$E72=""),"",IFERROR(CEILING($E72/O72,Einstellungen!$B$7),""))</f>
        <v/>
      </c>
      <c r="Y72" s="16" t="n"/>
      <c r="Z72" s="30">
        <f>IF(OR($B72="",Y72=""),"",IFERROR($E72/Y72,""))</f>
        <v/>
      </c>
      <c r="AA72" s="30">
        <f>IF(Z72="","",Z72-O72)</f>
        <v/>
      </c>
      <c r="AB72" s="24" t="n"/>
      <c r="AC72" s="24" t="n"/>
      <c r="AD72" s="29">
        <f>IF($B72="","",IFERROR(U72*AB72+Y72*AC72,0))</f>
        <v/>
      </c>
      <c r="AE72" s="29">
        <f>IF($B72="","",IFERROR(S72*AB72+E72*AC72,0))</f>
        <v/>
      </c>
      <c r="AF72" s="29">
        <f>IF($B72="","",AD72-AE72)</f>
        <v/>
      </c>
      <c r="AG72" s="31">
        <f>IF($B72="","",IF($A72="Nein","Inaktiv",IF(OR($A72="",$C72="",$D72=""),"Stammdaten fehlen",IF($E72="","Einkaufspreis fehlt",IF(Q72&lt;1,"Keine volle Glasportion",IF(AND(AB72&gt;0,U72=""),"Glaspreis fehlt",IF(AND(AC72&gt;0,Y72=""),"Flaschenpreis fehlt",IF(OR(W72&gt;Einstellungen!$B$8,AA72&gt;Einstellungen!$B$8),"Zielquote überschritten","OK"))))))))</f>
        <v/>
      </c>
    </row>
    <row r="73" ht="22" customHeight="1">
      <c r="A73" s="23" t="n"/>
      <c r="B73" s="23" t="n"/>
      <c r="C73" s="13" t="n"/>
      <c r="D73" s="23" t="n"/>
      <c r="E73" s="16" t="n"/>
      <c r="F73" s="24" t="n"/>
      <c r="G73" s="24" t="n"/>
      <c r="H73" s="25" t="n"/>
      <c r="I73" s="25" t="n"/>
      <c r="J73" s="25" t="n"/>
      <c r="K73" s="26">
        <f>IF($B73="","",IF($F73="",Einstellungen!$B$2,$F73))</f>
        <v/>
      </c>
      <c r="L73" s="26">
        <f>IF($B73="","",IF($G73="",Einstellungen!$B$3,$G73))</f>
        <v/>
      </c>
      <c r="M73" s="27">
        <f>IF($B73="","",IF($H73="",Einstellungen!$B$4,$H73))</f>
        <v/>
      </c>
      <c r="N73" s="27">
        <f>IF($B73="","",IF($I73="",Einstellungen!$B$5,$I73))</f>
        <v/>
      </c>
      <c r="O73" s="27">
        <f>IF($B73="","",IF($J73="",Einstellungen!$B$6,$J73))</f>
        <v/>
      </c>
      <c r="P73" s="28">
        <f>IF($B73="","",K73*(1-M73))</f>
        <v/>
      </c>
      <c r="Q73" s="26">
        <f>IF($B73="","",IFERROR(INT(P73/L73),0))</f>
        <v/>
      </c>
      <c r="R73" s="28">
        <f>IF($B73="","",IFERROR(P73-Q73*L73,0))</f>
        <v/>
      </c>
      <c r="S73" s="29">
        <f>IF(OR($B73="",$E73="",Q73&lt;1),"",IFERROR($E73/Q73,""))</f>
        <v/>
      </c>
      <c r="T73" s="29">
        <f>IF(S73="","",IFERROR(CEILING(S73/N73,Einstellungen!$B$7),""))</f>
        <v/>
      </c>
      <c r="U73" s="16" t="n"/>
      <c r="V73" s="30">
        <f>IF(OR($B73="",U73=""),"",IFERROR(S73/U73,""))</f>
        <v/>
      </c>
      <c r="W73" s="30">
        <f>IF(V73="","",V73-N73)</f>
        <v/>
      </c>
      <c r="X73" s="29">
        <f>IF(OR($B73="",$E73=""),"",IFERROR(CEILING($E73/O73,Einstellungen!$B$7),""))</f>
        <v/>
      </c>
      <c r="Y73" s="16" t="n"/>
      <c r="Z73" s="30">
        <f>IF(OR($B73="",Y73=""),"",IFERROR($E73/Y73,""))</f>
        <v/>
      </c>
      <c r="AA73" s="30">
        <f>IF(Z73="","",Z73-O73)</f>
        <v/>
      </c>
      <c r="AB73" s="24" t="n"/>
      <c r="AC73" s="24" t="n"/>
      <c r="AD73" s="29">
        <f>IF($B73="","",IFERROR(U73*AB73+Y73*AC73,0))</f>
        <v/>
      </c>
      <c r="AE73" s="29">
        <f>IF($B73="","",IFERROR(S73*AB73+E73*AC73,0))</f>
        <v/>
      </c>
      <c r="AF73" s="29">
        <f>IF($B73="","",AD73-AE73)</f>
        <v/>
      </c>
      <c r="AG73" s="31">
        <f>IF($B73="","",IF($A73="Nein","Inaktiv",IF(OR($A73="",$C73="",$D73=""),"Stammdaten fehlen",IF($E73="","Einkaufspreis fehlt",IF(Q73&lt;1,"Keine volle Glasportion",IF(AND(AB73&gt;0,U73=""),"Glaspreis fehlt",IF(AND(AC73&gt;0,Y73=""),"Flaschenpreis fehlt",IF(OR(W73&gt;Einstellungen!$B$8,AA73&gt;Einstellungen!$B$8),"Zielquote überschritten","OK"))))))))</f>
        <v/>
      </c>
    </row>
    <row r="74" ht="22" customHeight="1">
      <c r="A74" s="23" t="n"/>
      <c r="B74" s="23" t="n"/>
      <c r="C74" s="13" t="n"/>
      <c r="D74" s="23" t="n"/>
      <c r="E74" s="16" t="n"/>
      <c r="F74" s="24" t="n"/>
      <c r="G74" s="24" t="n"/>
      <c r="H74" s="25" t="n"/>
      <c r="I74" s="25" t="n"/>
      <c r="J74" s="25" t="n"/>
      <c r="K74" s="26">
        <f>IF($B74="","",IF($F74="",Einstellungen!$B$2,$F74))</f>
        <v/>
      </c>
      <c r="L74" s="26">
        <f>IF($B74="","",IF($G74="",Einstellungen!$B$3,$G74))</f>
        <v/>
      </c>
      <c r="M74" s="27">
        <f>IF($B74="","",IF($H74="",Einstellungen!$B$4,$H74))</f>
        <v/>
      </c>
      <c r="N74" s="27">
        <f>IF($B74="","",IF($I74="",Einstellungen!$B$5,$I74))</f>
        <v/>
      </c>
      <c r="O74" s="27">
        <f>IF($B74="","",IF($J74="",Einstellungen!$B$6,$J74))</f>
        <v/>
      </c>
      <c r="P74" s="28">
        <f>IF($B74="","",K74*(1-M74))</f>
        <v/>
      </c>
      <c r="Q74" s="26">
        <f>IF($B74="","",IFERROR(INT(P74/L74),0))</f>
        <v/>
      </c>
      <c r="R74" s="28">
        <f>IF($B74="","",IFERROR(P74-Q74*L74,0))</f>
        <v/>
      </c>
      <c r="S74" s="29">
        <f>IF(OR($B74="",$E74="",Q74&lt;1),"",IFERROR($E74/Q74,""))</f>
        <v/>
      </c>
      <c r="T74" s="29">
        <f>IF(S74="","",IFERROR(CEILING(S74/N74,Einstellungen!$B$7),""))</f>
        <v/>
      </c>
      <c r="U74" s="16" t="n"/>
      <c r="V74" s="30">
        <f>IF(OR($B74="",U74=""),"",IFERROR(S74/U74,""))</f>
        <v/>
      </c>
      <c r="W74" s="30">
        <f>IF(V74="","",V74-N74)</f>
        <v/>
      </c>
      <c r="X74" s="29">
        <f>IF(OR($B74="",$E74=""),"",IFERROR(CEILING($E74/O74,Einstellungen!$B$7),""))</f>
        <v/>
      </c>
      <c r="Y74" s="16" t="n"/>
      <c r="Z74" s="30">
        <f>IF(OR($B74="",Y74=""),"",IFERROR($E74/Y74,""))</f>
        <v/>
      </c>
      <c r="AA74" s="30">
        <f>IF(Z74="","",Z74-O74)</f>
        <v/>
      </c>
      <c r="AB74" s="24" t="n"/>
      <c r="AC74" s="24" t="n"/>
      <c r="AD74" s="29">
        <f>IF($B74="","",IFERROR(U74*AB74+Y74*AC74,0))</f>
        <v/>
      </c>
      <c r="AE74" s="29">
        <f>IF($B74="","",IFERROR(S74*AB74+E74*AC74,0))</f>
        <v/>
      </c>
      <c r="AF74" s="29">
        <f>IF($B74="","",AD74-AE74)</f>
        <v/>
      </c>
      <c r="AG74" s="31">
        <f>IF($B74="","",IF($A74="Nein","Inaktiv",IF(OR($A74="",$C74="",$D74=""),"Stammdaten fehlen",IF($E74="","Einkaufspreis fehlt",IF(Q74&lt;1,"Keine volle Glasportion",IF(AND(AB74&gt;0,U74=""),"Glaspreis fehlt",IF(AND(AC74&gt;0,Y74=""),"Flaschenpreis fehlt",IF(OR(W74&gt;Einstellungen!$B$8,AA74&gt;Einstellungen!$B$8),"Zielquote überschritten","OK"))))))))</f>
        <v/>
      </c>
    </row>
    <row r="75" ht="22" customHeight="1">
      <c r="A75" s="23" t="n"/>
      <c r="B75" s="23" t="n"/>
      <c r="C75" s="13" t="n"/>
      <c r="D75" s="23" t="n"/>
      <c r="E75" s="16" t="n"/>
      <c r="F75" s="24" t="n"/>
      <c r="G75" s="24" t="n"/>
      <c r="H75" s="25" t="n"/>
      <c r="I75" s="25" t="n"/>
      <c r="J75" s="25" t="n"/>
      <c r="K75" s="26">
        <f>IF($B75="","",IF($F75="",Einstellungen!$B$2,$F75))</f>
        <v/>
      </c>
      <c r="L75" s="26">
        <f>IF($B75="","",IF($G75="",Einstellungen!$B$3,$G75))</f>
        <v/>
      </c>
      <c r="M75" s="27">
        <f>IF($B75="","",IF($H75="",Einstellungen!$B$4,$H75))</f>
        <v/>
      </c>
      <c r="N75" s="27">
        <f>IF($B75="","",IF($I75="",Einstellungen!$B$5,$I75))</f>
        <v/>
      </c>
      <c r="O75" s="27">
        <f>IF($B75="","",IF($J75="",Einstellungen!$B$6,$J75))</f>
        <v/>
      </c>
      <c r="P75" s="28">
        <f>IF($B75="","",K75*(1-M75))</f>
        <v/>
      </c>
      <c r="Q75" s="26">
        <f>IF($B75="","",IFERROR(INT(P75/L75),0))</f>
        <v/>
      </c>
      <c r="R75" s="28">
        <f>IF($B75="","",IFERROR(P75-Q75*L75,0))</f>
        <v/>
      </c>
      <c r="S75" s="29">
        <f>IF(OR($B75="",$E75="",Q75&lt;1),"",IFERROR($E75/Q75,""))</f>
        <v/>
      </c>
      <c r="T75" s="29">
        <f>IF(S75="","",IFERROR(CEILING(S75/N75,Einstellungen!$B$7),""))</f>
        <v/>
      </c>
      <c r="U75" s="16" t="n"/>
      <c r="V75" s="30">
        <f>IF(OR($B75="",U75=""),"",IFERROR(S75/U75,""))</f>
        <v/>
      </c>
      <c r="W75" s="30">
        <f>IF(V75="","",V75-N75)</f>
        <v/>
      </c>
      <c r="X75" s="29">
        <f>IF(OR($B75="",$E75=""),"",IFERROR(CEILING($E75/O75,Einstellungen!$B$7),""))</f>
        <v/>
      </c>
      <c r="Y75" s="16" t="n"/>
      <c r="Z75" s="30">
        <f>IF(OR($B75="",Y75=""),"",IFERROR($E75/Y75,""))</f>
        <v/>
      </c>
      <c r="AA75" s="30">
        <f>IF(Z75="","",Z75-O75)</f>
        <v/>
      </c>
      <c r="AB75" s="24" t="n"/>
      <c r="AC75" s="24" t="n"/>
      <c r="AD75" s="29">
        <f>IF($B75="","",IFERROR(U75*AB75+Y75*AC75,0))</f>
        <v/>
      </c>
      <c r="AE75" s="29">
        <f>IF($B75="","",IFERROR(S75*AB75+E75*AC75,0))</f>
        <v/>
      </c>
      <c r="AF75" s="29">
        <f>IF($B75="","",AD75-AE75)</f>
        <v/>
      </c>
      <c r="AG75" s="31">
        <f>IF($B75="","",IF($A75="Nein","Inaktiv",IF(OR($A75="",$C75="",$D75=""),"Stammdaten fehlen",IF($E75="","Einkaufspreis fehlt",IF(Q75&lt;1,"Keine volle Glasportion",IF(AND(AB75&gt;0,U75=""),"Glaspreis fehlt",IF(AND(AC75&gt;0,Y75=""),"Flaschenpreis fehlt",IF(OR(W75&gt;Einstellungen!$B$8,AA75&gt;Einstellungen!$B$8),"Zielquote überschritten","OK"))))))))</f>
        <v/>
      </c>
    </row>
    <row r="76" ht="22" customHeight="1">
      <c r="A76" s="23" t="n"/>
      <c r="B76" s="23" t="n"/>
      <c r="C76" s="13" t="n"/>
      <c r="D76" s="23" t="n"/>
      <c r="E76" s="16" t="n"/>
      <c r="F76" s="24" t="n"/>
      <c r="G76" s="24" t="n"/>
      <c r="H76" s="25" t="n"/>
      <c r="I76" s="25" t="n"/>
      <c r="J76" s="25" t="n"/>
      <c r="K76" s="26">
        <f>IF($B76="","",IF($F76="",Einstellungen!$B$2,$F76))</f>
        <v/>
      </c>
      <c r="L76" s="26">
        <f>IF($B76="","",IF($G76="",Einstellungen!$B$3,$G76))</f>
        <v/>
      </c>
      <c r="M76" s="27">
        <f>IF($B76="","",IF($H76="",Einstellungen!$B$4,$H76))</f>
        <v/>
      </c>
      <c r="N76" s="27">
        <f>IF($B76="","",IF($I76="",Einstellungen!$B$5,$I76))</f>
        <v/>
      </c>
      <c r="O76" s="27">
        <f>IF($B76="","",IF($J76="",Einstellungen!$B$6,$J76))</f>
        <v/>
      </c>
      <c r="P76" s="28">
        <f>IF($B76="","",K76*(1-M76))</f>
        <v/>
      </c>
      <c r="Q76" s="26">
        <f>IF($B76="","",IFERROR(INT(P76/L76),0))</f>
        <v/>
      </c>
      <c r="R76" s="28">
        <f>IF($B76="","",IFERROR(P76-Q76*L76,0))</f>
        <v/>
      </c>
      <c r="S76" s="29">
        <f>IF(OR($B76="",$E76="",Q76&lt;1),"",IFERROR($E76/Q76,""))</f>
        <v/>
      </c>
      <c r="T76" s="29">
        <f>IF(S76="","",IFERROR(CEILING(S76/N76,Einstellungen!$B$7),""))</f>
        <v/>
      </c>
      <c r="U76" s="16" t="n"/>
      <c r="V76" s="30">
        <f>IF(OR($B76="",U76=""),"",IFERROR(S76/U76,""))</f>
        <v/>
      </c>
      <c r="W76" s="30">
        <f>IF(V76="","",V76-N76)</f>
        <v/>
      </c>
      <c r="X76" s="29">
        <f>IF(OR($B76="",$E76=""),"",IFERROR(CEILING($E76/O76,Einstellungen!$B$7),""))</f>
        <v/>
      </c>
      <c r="Y76" s="16" t="n"/>
      <c r="Z76" s="30">
        <f>IF(OR($B76="",Y76=""),"",IFERROR($E76/Y76,""))</f>
        <v/>
      </c>
      <c r="AA76" s="30">
        <f>IF(Z76="","",Z76-O76)</f>
        <v/>
      </c>
      <c r="AB76" s="24" t="n"/>
      <c r="AC76" s="24" t="n"/>
      <c r="AD76" s="29">
        <f>IF($B76="","",IFERROR(U76*AB76+Y76*AC76,0))</f>
        <v/>
      </c>
      <c r="AE76" s="29">
        <f>IF($B76="","",IFERROR(S76*AB76+E76*AC76,0))</f>
        <v/>
      </c>
      <c r="AF76" s="29">
        <f>IF($B76="","",AD76-AE76)</f>
        <v/>
      </c>
      <c r="AG76" s="31">
        <f>IF($B76="","",IF($A76="Nein","Inaktiv",IF(OR($A76="",$C76="",$D76=""),"Stammdaten fehlen",IF($E76="","Einkaufspreis fehlt",IF(Q76&lt;1,"Keine volle Glasportion",IF(AND(AB76&gt;0,U76=""),"Glaspreis fehlt",IF(AND(AC76&gt;0,Y76=""),"Flaschenpreis fehlt",IF(OR(W76&gt;Einstellungen!$B$8,AA76&gt;Einstellungen!$B$8),"Zielquote überschritten","OK"))))))))</f>
        <v/>
      </c>
    </row>
    <row r="77" ht="22" customHeight="1">
      <c r="A77" s="23" t="n"/>
      <c r="B77" s="23" t="n"/>
      <c r="C77" s="13" t="n"/>
      <c r="D77" s="23" t="n"/>
      <c r="E77" s="16" t="n"/>
      <c r="F77" s="24" t="n"/>
      <c r="G77" s="24" t="n"/>
      <c r="H77" s="25" t="n"/>
      <c r="I77" s="25" t="n"/>
      <c r="J77" s="25" t="n"/>
      <c r="K77" s="26">
        <f>IF($B77="","",IF($F77="",Einstellungen!$B$2,$F77))</f>
        <v/>
      </c>
      <c r="L77" s="26">
        <f>IF($B77="","",IF($G77="",Einstellungen!$B$3,$G77))</f>
        <v/>
      </c>
      <c r="M77" s="27">
        <f>IF($B77="","",IF($H77="",Einstellungen!$B$4,$H77))</f>
        <v/>
      </c>
      <c r="N77" s="27">
        <f>IF($B77="","",IF($I77="",Einstellungen!$B$5,$I77))</f>
        <v/>
      </c>
      <c r="O77" s="27">
        <f>IF($B77="","",IF($J77="",Einstellungen!$B$6,$J77))</f>
        <v/>
      </c>
      <c r="P77" s="28">
        <f>IF($B77="","",K77*(1-M77))</f>
        <v/>
      </c>
      <c r="Q77" s="26">
        <f>IF($B77="","",IFERROR(INT(P77/L77),0))</f>
        <v/>
      </c>
      <c r="R77" s="28">
        <f>IF($B77="","",IFERROR(P77-Q77*L77,0))</f>
        <v/>
      </c>
      <c r="S77" s="29">
        <f>IF(OR($B77="",$E77="",Q77&lt;1),"",IFERROR($E77/Q77,""))</f>
        <v/>
      </c>
      <c r="T77" s="29">
        <f>IF(S77="","",IFERROR(CEILING(S77/N77,Einstellungen!$B$7),""))</f>
        <v/>
      </c>
      <c r="U77" s="16" t="n"/>
      <c r="V77" s="30">
        <f>IF(OR($B77="",U77=""),"",IFERROR(S77/U77,""))</f>
        <v/>
      </c>
      <c r="W77" s="30">
        <f>IF(V77="","",V77-N77)</f>
        <v/>
      </c>
      <c r="X77" s="29">
        <f>IF(OR($B77="",$E77=""),"",IFERROR(CEILING($E77/O77,Einstellungen!$B$7),""))</f>
        <v/>
      </c>
      <c r="Y77" s="16" t="n"/>
      <c r="Z77" s="30">
        <f>IF(OR($B77="",Y77=""),"",IFERROR($E77/Y77,""))</f>
        <v/>
      </c>
      <c r="AA77" s="30">
        <f>IF(Z77="","",Z77-O77)</f>
        <v/>
      </c>
      <c r="AB77" s="24" t="n"/>
      <c r="AC77" s="24" t="n"/>
      <c r="AD77" s="29">
        <f>IF($B77="","",IFERROR(U77*AB77+Y77*AC77,0))</f>
        <v/>
      </c>
      <c r="AE77" s="29">
        <f>IF($B77="","",IFERROR(S77*AB77+E77*AC77,0))</f>
        <v/>
      </c>
      <c r="AF77" s="29">
        <f>IF($B77="","",AD77-AE77)</f>
        <v/>
      </c>
      <c r="AG77" s="31">
        <f>IF($B77="","",IF($A77="Nein","Inaktiv",IF(OR($A77="",$C77="",$D77=""),"Stammdaten fehlen",IF($E77="","Einkaufspreis fehlt",IF(Q77&lt;1,"Keine volle Glasportion",IF(AND(AB77&gt;0,U77=""),"Glaspreis fehlt",IF(AND(AC77&gt;0,Y77=""),"Flaschenpreis fehlt",IF(OR(W77&gt;Einstellungen!$B$8,AA77&gt;Einstellungen!$B$8),"Zielquote überschritten","OK"))))))))</f>
        <v/>
      </c>
    </row>
    <row r="78" ht="22" customHeight="1">
      <c r="A78" s="23" t="n"/>
      <c r="B78" s="23" t="n"/>
      <c r="C78" s="13" t="n"/>
      <c r="D78" s="23" t="n"/>
      <c r="E78" s="16" t="n"/>
      <c r="F78" s="24" t="n"/>
      <c r="G78" s="24" t="n"/>
      <c r="H78" s="25" t="n"/>
      <c r="I78" s="25" t="n"/>
      <c r="J78" s="25" t="n"/>
      <c r="K78" s="26">
        <f>IF($B78="","",IF($F78="",Einstellungen!$B$2,$F78))</f>
        <v/>
      </c>
      <c r="L78" s="26">
        <f>IF($B78="","",IF($G78="",Einstellungen!$B$3,$G78))</f>
        <v/>
      </c>
      <c r="M78" s="27">
        <f>IF($B78="","",IF($H78="",Einstellungen!$B$4,$H78))</f>
        <v/>
      </c>
      <c r="N78" s="27">
        <f>IF($B78="","",IF($I78="",Einstellungen!$B$5,$I78))</f>
        <v/>
      </c>
      <c r="O78" s="27">
        <f>IF($B78="","",IF($J78="",Einstellungen!$B$6,$J78))</f>
        <v/>
      </c>
      <c r="P78" s="28">
        <f>IF($B78="","",K78*(1-M78))</f>
        <v/>
      </c>
      <c r="Q78" s="26">
        <f>IF($B78="","",IFERROR(INT(P78/L78),0))</f>
        <v/>
      </c>
      <c r="R78" s="28">
        <f>IF($B78="","",IFERROR(P78-Q78*L78,0))</f>
        <v/>
      </c>
      <c r="S78" s="29">
        <f>IF(OR($B78="",$E78="",Q78&lt;1),"",IFERROR($E78/Q78,""))</f>
        <v/>
      </c>
      <c r="T78" s="29">
        <f>IF(S78="","",IFERROR(CEILING(S78/N78,Einstellungen!$B$7),""))</f>
        <v/>
      </c>
      <c r="U78" s="16" t="n"/>
      <c r="V78" s="30">
        <f>IF(OR($B78="",U78=""),"",IFERROR(S78/U78,""))</f>
        <v/>
      </c>
      <c r="W78" s="30">
        <f>IF(V78="","",V78-N78)</f>
        <v/>
      </c>
      <c r="X78" s="29">
        <f>IF(OR($B78="",$E78=""),"",IFERROR(CEILING($E78/O78,Einstellungen!$B$7),""))</f>
        <v/>
      </c>
      <c r="Y78" s="16" t="n"/>
      <c r="Z78" s="30">
        <f>IF(OR($B78="",Y78=""),"",IFERROR($E78/Y78,""))</f>
        <v/>
      </c>
      <c r="AA78" s="30">
        <f>IF(Z78="","",Z78-O78)</f>
        <v/>
      </c>
      <c r="AB78" s="24" t="n"/>
      <c r="AC78" s="24" t="n"/>
      <c r="AD78" s="29">
        <f>IF($B78="","",IFERROR(U78*AB78+Y78*AC78,0))</f>
        <v/>
      </c>
      <c r="AE78" s="29">
        <f>IF($B78="","",IFERROR(S78*AB78+E78*AC78,0))</f>
        <v/>
      </c>
      <c r="AF78" s="29">
        <f>IF($B78="","",AD78-AE78)</f>
        <v/>
      </c>
      <c r="AG78" s="31">
        <f>IF($B78="","",IF($A78="Nein","Inaktiv",IF(OR($A78="",$C78="",$D78=""),"Stammdaten fehlen",IF($E78="","Einkaufspreis fehlt",IF(Q78&lt;1,"Keine volle Glasportion",IF(AND(AB78&gt;0,U78=""),"Glaspreis fehlt",IF(AND(AC78&gt;0,Y78=""),"Flaschenpreis fehlt",IF(OR(W78&gt;Einstellungen!$B$8,AA78&gt;Einstellungen!$B$8),"Zielquote überschritten","OK"))))))))</f>
        <v/>
      </c>
    </row>
    <row r="79" ht="22" customHeight="1">
      <c r="A79" s="23" t="n"/>
      <c r="B79" s="23" t="n"/>
      <c r="C79" s="13" t="n"/>
      <c r="D79" s="23" t="n"/>
      <c r="E79" s="16" t="n"/>
      <c r="F79" s="24" t="n"/>
      <c r="G79" s="24" t="n"/>
      <c r="H79" s="25" t="n"/>
      <c r="I79" s="25" t="n"/>
      <c r="J79" s="25" t="n"/>
      <c r="K79" s="26">
        <f>IF($B79="","",IF($F79="",Einstellungen!$B$2,$F79))</f>
        <v/>
      </c>
      <c r="L79" s="26">
        <f>IF($B79="","",IF($G79="",Einstellungen!$B$3,$G79))</f>
        <v/>
      </c>
      <c r="M79" s="27">
        <f>IF($B79="","",IF($H79="",Einstellungen!$B$4,$H79))</f>
        <v/>
      </c>
      <c r="N79" s="27">
        <f>IF($B79="","",IF($I79="",Einstellungen!$B$5,$I79))</f>
        <v/>
      </c>
      <c r="O79" s="27">
        <f>IF($B79="","",IF($J79="",Einstellungen!$B$6,$J79))</f>
        <v/>
      </c>
      <c r="P79" s="28">
        <f>IF($B79="","",K79*(1-M79))</f>
        <v/>
      </c>
      <c r="Q79" s="26">
        <f>IF($B79="","",IFERROR(INT(P79/L79),0))</f>
        <v/>
      </c>
      <c r="R79" s="28">
        <f>IF($B79="","",IFERROR(P79-Q79*L79,0))</f>
        <v/>
      </c>
      <c r="S79" s="29">
        <f>IF(OR($B79="",$E79="",Q79&lt;1),"",IFERROR($E79/Q79,""))</f>
        <v/>
      </c>
      <c r="T79" s="29">
        <f>IF(S79="","",IFERROR(CEILING(S79/N79,Einstellungen!$B$7),""))</f>
        <v/>
      </c>
      <c r="U79" s="16" t="n"/>
      <c r="V79" s="30">
        <f>IF(OR($B79="",U79=""),"",IFERROR(S79/U79,""))</f>
        <v/>
      </c>
      <c r="W79" s="30">
        <f>IF(V79="","",V79-N79)</f>
        <v/>
      </c>
      <c r="X79" s="29">
        <f>IF(OR($B79="",$E79=""),"",IFERROR(CEILING($E79/O79,Einstellungen!$B$7),""))</f>
        <v/>
      </c>
      <c r="Y79" s="16" t="n"/>
      <c r="Z79" s="30">
        <f>IF(OR($B79="",Y79=""),"",IFERROR($E79/Y79,""))</f>
        <v/>
      </c>
      <c r="AA79" s="30">
        <f>IF(Z79="","",Z79-O79)</f>
        <v/>
      </c>
      <c r="AB79" s="24" t="n"/>
      <c r="AC79" s="24" t="n"/>
      <c r="AD79" s="29">
        <f>IF($B79="","",IFERROR(U79*AB79+Y79*AC79,0))</f>
        <v/>
      </c>
      <c r="AE79" s="29">
        <f>IF($B79="","",IFERROR(S79*AB79+E79*AC79,0))</f>
        <v/>
      </c>
      <c r="AF79" s="29">
        <f>IF($B79="","",AD79-AE79)</f>
        <v/>
      </c>
      <c r="AG79" s="31">
        <f>IF($B79="","",IF($A79="Nein","Inaktiv",IF(OR($A79="",$C79="",$D79=""),"Stammdaten fehlen",IF($E79="","Einkaufspreis fehlt",IF(Q79&lt;1,"Keine volle Glasportion",IF(AND(AB79&gt;0,U79=""),"Glaspreis fehlt",IF(AND(AC79&gt;0,Y79=""),"Flaschenpreis fehlt",IF(OR(W79&gt;Einstellungen!$B$8,AA79&gt;Einstellungen!$B$8),"Zielquote überschritten","OK"))))))))</f>
        <v/>
      </c>
    </row>
    <row r="80" ht="22" customHeight="1">
      <c r="A80" s="23" t="n"/>
      <c r="B80" s="23" t="n"/>
      <c r="C80" s="13" t="n"/>
      <c r="D80" s="23" t="n"/>
      <c r="E80" s="16" t="n"/>
      <c r="F80" s="24" t="n"/>
      <c r="G80" s="24" t="n"/>
      <c r="H80" s="25" t="n"/>
      <c r="I80" s="25" t="n"/>
      <c r="J80" s="25" t="n"/>
      <c r="K80" s="26">
        <f>IF($B80="","",IF($F80="",Einstellungen!$B$2,$F80))</f>
        <v/>
      </c>
      <c r="L80" s="26">
        <f>IF($B80="","",IF($G80="",Einstellungen!$B$3,$G80))</f>
        <v/>
      </c>
      <c r="M80" s="27">
        <f>IF($B80="","",IF($H80="",Einstellungen!$B$4,$H80))</f>
        <v/>
      </c>
      <c r="N80" s="27">
        <f>IF($B80="","",IF($I80="",Einstellungen!$B$5,$I80))</f>
        <v/>
      </c>
      <c r="O80" s="27">
        <f>IF($B80="","",IF($J80="",Einstellungen!$B$6,$J80))</f>
        <v/>
      </c>
      <c r="P80" s="28">
        <f>IF($B80="","",K80*(1-M80))</f>
        <v/>
      </c>
      <c r="Q80" s="26">
        <f>IF($B80="","",IFERROR(INT(P80/L80),0))</f>
        <v/>
      </c>
      <c r="R80" s="28">
        <f>IF($B80="","",IFERROR(P80-Q80*L80,0))</f>
        <v/>
      </c>
      <c r="S80" s="29">
        <f>IF(OR($B80="",$E80="",Q80&lt;1),"",IFERROR($E80/Q80,""))</f>
        <v/>
      </c>
      <c r="T80" s="29">
        <f>IF(S80="","",IFERROR(CEILING(S80/N80,Einstellungen!$B$7),""))</f>
        <v/>
      </c>
      <c r="U80" s="16" t="n"/>
      <c r="V80" s="30">
        <f>IF(OR($B80="",U80=""),"",IFERROR(S80/U80,""))</f>
        <v/>
      </c>
      <c r="W80" s="30">
        <f>IF(V80="","",V80-N80)</f>
        <v/>
      </c>
      <c r="X80" s="29">
        <f>IF(OR($B80="",$E80=""),"",IFERROR(CEILING($E80/O80,Einstellungen!$B$7),""))</f>
        <v/>
      </c>
      <c r="Y80" s="16" t="n"/>
      <c r="Z80" s="30">
        <f>IF(OR($B80="",Y80=""),"",IFERROR($E80/Y80,""))</f>
        <v/>
      </c>
      <c r="AA80" s="30">
        <f>IF(Z80="","",Z80-O80)</f>
        <v/>
      </c>
      <c r="AB80" s="24" t="n"/>
      <c r="AC80" s="24" t="n"/>
      <c r="AD80" s="29">
        <f>IF($B80="","",IFERROR(U80*AB80+Y80*AC80,0))</f>
        <v/>
      </c>
      <c r="AE80" s="29">
        <f>IF($B80="","",IFERROR(S80*AB80+E80*AC80,0))</f>
        <v/>
      </c>
      <c r="AF80" s="29">
        <f>IF($B80="","",AD80-AE80)</f>
        <v/>
      </c>
      <c r="AG80" s="31">
        <f>IF($B80="","",IF($A80="Nein","Inaktiv",IF(OR($A80="",$C80="",$D80=""),"Stammdaten fehlen",IF($E80="","Einkaufspreis fehlt",IF(Q80&lt;1,"Keine volle Glasportion",IF(AND(AB80&gt;0,U80=""),"Glaspreis fehlt",IF(AND(AC80&gt;0,Y80=""),"Flaschenpreis fehlt",IF(OR(W80&gt;Einstellungen!$B$8,AA80&gt;Einstellungen!$B$8),"Zielquote überschritten","OK"))))))))</f>
        <v/>
      </c>
    </row>
    <row r="81" ht="22" customHeight="1">
      <c r="A81" s="23" t="n"/>
      <c r="B81" s="23" t="n"/>
      <c r="C81" s="13" t="n"/>
      <c r="D81" s="23" t="n"/>
      <c r="E81" s="16" t="n"/>
      <c r="F81" s="24" t="n"/>
      <c r="G81" s="24" t="n"/>
      <c r="H81" s="25" t="n"/>
      <c r="I81" s="25" t="n"/>
      <c r="J81" s="25" t="n"/>
      <c r="K81" s="26">
        <f>IF($B81="","",IF($F81="",Einstellungen!$B$2,$F81))</f>
        <v/>
      </c>
      <c r="L81" s="26">
        <f>IF($B81="","",IF($G81="",Einstellungen!$B$3,$G81))</f>
        <v/>
      </c>
      <c r="M81" s="27">
        <f>IF($B81="","",IF($H81="",Einstellungen!$B$4,$H81))</f>
        <v/>
      </c>
      <c r="N81" s="27">
        <f>IF($B81="","",IF($I81="",Einstellungen!$B$5,$I81))</f>
        <v/>
      </c>
      <c r="O81" s="27">
        <f>IF($B81="","",IF($J81="",Einstellungen!$B$6,$J81))</f>
        <v/>
      </c>
      <c r="P81" s="28">
        <f>IF($B81="","",K81*(1-M81))</f>
        <v/>
      </c>
      <c r="Q81" s="26">
        <f>IF($B81="","",IFERROR(INT(P81/L81),0))</f>
        <v/>
      </c>
      <c r="R81" s="28">
        <f>IF($B81="","",IFERROR(P81-Q81*L81,0))</f>
        <v/>
      </c>
      <c r="S81" s="29">
        <f>IF(OR($B81="",$E81="",Q81&lt;1),"",IFERROR($E81/Q81,""))</f>
        <v/>
      </c>
      <c r="T81" s="29">
        <f>IF(S81="","",IFERROR(CEILING(S81/N81,Einstellungen!$B$7),""))</f>
        <v/>
      </c>
      <c r="U81" s="16" t="n"/>
      <c r="V81" s="30">
        <f>IF(OR($B81="",U81=""),"",IFERROR(S81/U81,""))</f>
        <v/>
      </c>
      <c r="W81" s="30">
        <f>IF(V81="","",V81-N81)</f>
        <v/>
      </c>
      <c r="X81" s="29">
        <f>IF(OR($B81="",$E81=""),"",IFERROR(CEILING($E81/O81,Einstellungen!$B$7),""))</f>
        <v/>
      </c>
      <c r="Y81" s="16" t="n"/>
      <c r="Z81" s="30">
        <f>IF(OR($B81="",Y81=""),"",IFERROR($E81/Y81,""))</f>
        <v/>
      </c>
      <c r="AA81" s="30">
        <f>IF(Z81="","",Z81-O81)</f>
        <v/>
      </c>
      <c r="AB81" s="24" t="n"/>
      <c r="AC81" s="24" t="n"/>
      <c r="AD81" s="29">
        <f>IF($B81="","",IFERROR(U81*AB81+Y81*AC81,0))</f>
        <v/>
      </c>
      <c r="AE81" s="29">
        <f>IF($B81="","",IFERROR(S81*AB81+E81*AC81,0))</f>
        <v/>
      </c>
      <c r="AF81" s="29">
        <f>IF($B81="","",AD81-AE81)</f>
        <v/>
      </c>
      <c r="AG81" s="31">
        <f>IF($B81="","",IF($A81="Nein","Inaktiv",IF(OR($A81="",$C81="",$D81=""),"Stammdaten fehlen",IF($E81="","Einkaufspreis fehlt",IF(Q81&lt;1,"Keine volle Glasportion",IF(AND(AB81&gt;0,U81=""),"Glaspreis fehlt",IF(AND(AC81&gt;0,Y81=""),"Flaschenpreis fehlt",IF(OR(W81&gt;Einstellungen!$B$8,AA81&gt;Einstellungen!$B$8),"Zielquote überschritten","OK"))))))))</f>
        <v/>
      </c>
    </row>
    <row r="82" ht="22" customHeight="1">
      <c r="A82" s="23" t="n"/>
      <c r="B82" s="23" t="n"/>
      <c r="C82" s="13" t="n"/>
      <c r="D82" s="23" t="n"/>
      <c r="E82" s="16" t="n"/>
      <c r="F82" s="24" t="n"/>
      <c r="G82" s="24" t="n"/>
      <c r="H82" s="25" t="n"/>
      <c r="I82" s="25" t="n"/>
      <c r="J82" s="25" t="n"/>
      <c r="K82" s="26">
        <f>IF($B82="","",IF($F82="",Einstellungen!$B$2,$F82))</f>
        <v/>
      </c>
      <c r="L82" s="26">
        <f>IF($B82="","",IF($G82="",Einstellungen!$B$3,$G82))</f>
        <v/>
      </c>
      <c r="M82" s="27">
        <f>IF($B82="","",IF($H82="",Einstellungen!$B$4,$H82))</f>
        <v/>
      </c>
      <c r="N82" s="27">
        <f>IF($B82="","",IF($I82="",Einstellungen!$B$5,$I82))</f>
        <v/>
      </c>
      <c r="O82" s="27">
        <f>IF($B82="","",IF($J82="",Einstellungen!$B$6,$J82))</f>
        <v/>
      </c>
      <c r="P82" s="28">
        <f>IF($B82="","",K82*(1-M82))</f>
        <v/>
      </c>
      <c r="Q82" s="26">
        <f>IF($B82="","",IFERROR(INT(P82/L82),0))</f>
        <v/>
      </c>
      <c r="R82" s="28">
        <f>IF($B82="","",IFERROR(P82-Q82*L82,0))</f>
        <v/>
      </c>
      <c r="S82" s="29">
        <f>IF(OR($B82="",$E82="",Q82&lt;1),"",IFERROR($E82/Q82,""))</f>
        <v/>
      </c>
      <c r="T82" s="29">
        <f>IF(S82="","",IFERROR(CEILING(S82/N82,Einstellungen!$B$7),""))</f>
        <v/>
      </c>
      <c r="U82" s="16" t="n"/>
      <c r="V82" s="30">
        <f>IF(OR($B82="",U82=""),"",IFERROR(S82/U82,""))</f>
        <v/>
      </c>
      <c r="W82" s="30">
        <f>IF(V82="","",V82-N82)</f>
        <v/>
      </c>
      <c r="X82" s="29">
        <f>IF(OR($B82="",$E82=""),"",IFERROR(CEILING($E82/O82,Einstellungen!$B$7),""))</f>
        <v/>
      </c>
      <c r="Y82" s="16" t="n"/>
      <c r="Z82" s="30">
        <f>IF(OR($B82="",Y82=""),"",IFERROR($E82/Y82,""))</f>
        <v/>
      </c>
      <c r="AA82" s="30">
        <f>IF(Z82="","",Z82-O82)</f>
        <v/>
      </c>
      <c r="AB82" s="24" t="n"/>
      <c r="AC82" s="24" t="n"/>
      <c r="AD82" s="29">
        <f>IF($B82="","",IFERROR(U82*AB82+Y82*AC82,0))</f>
        <v/>
      </c>
      <c r="AE82" s="29">
        <f>IF($B82="","",IFERROR(S82*AB82+E82*AC82,0))</f>
        <v/>
      </c>
      <c r="AF82" s="29">
        <f>IF($B82="","",AD82-AE82)</f>
        <v/>
      </c>
      <c r="AG82" s="31">
        <f>IF($B82="","",IF($A82="Nein","Inaktiv",IF(OR($A82="",$C82="",$D82=""),"Stammdaten fehlen",IF($E82="","Einkaufspreis fehlt",IF(Q82&lt;1,"Keine volle Glasportion",IF(AND(AB82&gt;0,U82=""),"Glaspreis fehlt",IF(AND(AC82&gt;0,Y82=""),"Flaschenpreis fehlt",IF(OR(W82&gt;Einstellungen!$B$8,AA82&gt;Einstellungen!$B$8),"Zielquote überschritten","OK"))))))))</f>
        <v/>
      </c>
    </row>
    <row r="83" ht="22" customHeight="1">
      <c r="A83" s="23" t="n"/>
      <c r="B83" s="23" t="n"/>
      <c r="C83" s="13" t="n"/>
      <c r="D83" s="23" t="n"/>
      <c r="E83" s="16" t="n"/>
      <c r="F83" s="24" t="n"/>
      <c r="G83" s="24" t="n"/>
      <c r="H83" s="25" t="n"/>
      <c r="I83" s="25" t="n"/>
      <c r="J83" s="25" t="n"/>
      <c r="K83" s="26">
        <f>IF($B83="","",IF($F83="",Einstellungen!$B$2,$F83))</f>
        <v/>
      </c>
      <c r="L83" s="26">
        <f>IF($B83="","",IF($G83="",Einstellungen!$B$3,$G83))</f>
        <v/>
      </c>
      <c r="M83" s="27">
        <f>IF($B83="","",IF($H83="",Einstellungen!$B$4,$H83))</f>
        <v/>
      </c>
      <c r="N83" s="27">
        <f>IF($B83="","",IF($I83="",Einstellungen!$B$5,$I83))</f>
        <v/>
      </c>
      <c r="O83" s="27">
        <f>IF($B83="","",IF($J83="",Einstellungen!$B$6,$J83))</f>
        <v/>
      </c>
      <c r="P83" s="28">
        <f>IF($B83="","",K83*(1-M83))</f>
        <v/>
      </c>
      <c r="Q83" s="26">
        <f>IF($B83="","",IFERROR(INT(P83/L83),0))</f>
        <v/>
      </c>
      <c r="R83" s="28">
        <f>IF($B83="","",IFERROR(P83-Q83*L83,0))</f>
        <v/>
      </c>
      <c r="S83" s="29">
        <f>IF(OR($B83="",$E83="",Q83&lt;1),"",IFERROR($E83/Q83,""))</f>
        <v/>
      </c>
      <c r="T83" s="29">
        <f>IF(S83="","",IFERROR(CEILING(S83/N83,Einstellungen!$B$7),""))</f>
        <v/>
      </c>
      <c r="U83" s="16" t="n"/>
      <c r="V83" s="30">
        <f>IF(OR($B83="",U83=""),"",IFERROR(S83/U83,""))</f>
        <v/>
      </c>
      <c r="W83" s="30">
        <f>IF(V83="","",V83-N83)</f>
        <v/>
      </c>
      <c r="X83" s="29">
        <f>IF(OR($B83="",$E83=""),"",IFERROR(CEILING($E83/O83,Einstellungen!$B$7),""))</f>
        <v/>
      </c>
      <c r="Y83" s="16" t="n"/>
      <c r="Z83" s="30">
        <f>IF(OR($B83="",Y83=""),"",IFERROR($E83/Y83,""))</f>
        <v/>
      </c>
      <c r="AA83" s="30">
        <f>IF(Z83="","",Z83-O83)</f>
        <v/>
      </c>
      <c r="AB83" s="24" t="n"/>
      <c r="AC83" s="24" t="n"/>
      <c r="AD83" s="29">
        <f>IF($B83="","",IFERROR(U83*AB83+Y83*AC83,0))</f>
        <v/>
      </c>
      <c r="AE83" s="29">
        <f>IF($B83="","",IFERROR(S83*AB83+E83*AC83,0))</f>
        <v/>
      </c>
      <c r="AF83" s="29">
        <f>IF($B83="","",AD83-AE83)</f>
        <v/>
      </c>
      <c r="AG83" s="31">
        <f>IF($B83="","",IF($A83="Nein","Inaktiv",IF(OR($A83="",$C83="",$D83=""),"Stammdaten fehlen",IF($E83="","Einkaufspreis fehlt",IF(Q83&lt;1,"Keine volle Glasportion",IF(AND(AB83&gt;0,U83=""),"Glaspreis fehlt",IF(AND(AC83&gt;0,Y83=""),"Flaschenpreis fehlt",IF(OR(W83&gt;Einstellungen!$B$8,AA83&gt;Einstellungen!$B$8),"Zielquote überschritten","OK"))))))))</f>
        <v/>
      </c>
    </row>
    <row r="84" ht="22" customHeight="1">
      <c r="A84" s="23" t="n"/>
      <c r="B84" s="23" t="n"/>
      <c r="C84" s="13" t="n"/>
      <c r="D84" s="23" t="n"/>
      <c r="E84" s="16" t="n"/>
      <c r="F84" s="24" t="n"/>
      <c r="G84" s="24" t="n"/>
      <c r="H84" s="25" t="n"/>
      <c r="I84" s="25" t="n"/>
      <c r="J84" s="25" t="n"/>
      <c r="K84" s="26">
        <f>IF($B84="","",IF($F84="",Einstellungen!$B$2,$F84))</f>
        <v/>
      </c>
      <c r="L84" s="26">
        <f>IF($B84="","",IF($G84="",Einstellungen!$B$3,$G84))</f>
        <v/>
      </c>
      <c r="M84" s="27">
        <f>IF($B84="","",IF($H84="",Einstellungen!$B$4,$H84))</f>
        <v/>
      </c>
      <c r="N84" s="27">
        <f>IF($B84="","",IF($I84="",Einstellungen!$B$5,$I84))</f>
        <v/>
      </c>
      <c r="O84" s="27">
        <f>IF($B84="","",IF($J84="",Einstellungen!$B$6,$J84))</f>
        <v/>
      </c>
      <c r="P84" s="28">
        <f>IF($B84="","",K84*(1-M84))</f>
        <v/>
      </c>
      <c r="Q84" s="26">
        <f>IF($B84="","",IFERROR(INT(P84/L84),0))</f>
        <v/>
      </c>
      <c r="R84" s="28">
        <f>IF($B84="","",IFERROR(P84-Q84*L84,0))</f>
        <v/>
      </c>
      <c r="S84" s="29">
        <f>IF(OR($B84="",$E84="",Q84&lt;1),"",IFERROR($E84/Q84,""))</f>
        <v/>
      </c>
      <c r="T84" s="29">
        <f>IF(S84="","",IFERROR(CEILING(S84/N84,Einstellungen!$B$7),""))</f>
        <v/>
      </c>
      <c r="U84" s="16" t="n"/>
      <c r="V84" s="30">
        <f>IF(OR($B84="",U84=""),"",IFERROR(S84/U84,""))</f>
        <v/>
      </c>
      <c r="W84" s="30">
        <f>IF(V84="","",V84-N84)</f>
        <v/>
      </c>
      <c r="X84" s="29">
        <f>IF(OR($B84="",$E84=""),"",IFERROR(CEILING($E84/O84,Einstellungen!$B$7),""))</f>
        <v/>
      </c>
      <c r="Y84" s="16" t="n"/>
      <c r="Z84" s="30">
        <f>IF(OR($B84="",Y84=""),"",IFERROR($E84/Y84,""))</f>
        <v/>
      </c>
      <c r="AA84" s="30">
        <f>IF(Z84="","",Z84-O84)</f>
        <v/>
      </c>
      <c r="AB84" s="24" t="n"/>
      <c r="AC84" s="24" t="n"/>
      <c r="AD84" s="29">
        <f>IF($B84="","",IFERROR(U84*AB84+Y84*AC84,0))</f>
        <v/>
      </c>
      <c r="AE84" s="29">
        <f>IF($B84="","",IFERROR(S84*AB84+E84*AC84,0))</f>
        <v/>
      </c>
      <c r="AF84" s="29">
        <f>IF($B84="","",AD84-AE84)</f>
        <v/>
      </c>
      <c r="AG84" s="31">
        <f>IF($B84="","",IF($A84="Nein","Inaktiv",IF(OR($A84="",$C84="",$D84=""),"Stammdaten fehlen",IF($E84="","Einkaufspreis fehlt",IF(Q84&lt;1,"Keine volle Glasportion",IF(AND(AB84&gt;0,U84=""),"Glaspreis fehlt",IF(AND(AC84&gt;0,Y84=""),"Flaschenpreis fehlt",IF(OR(W84&gt;Einstellungen!$B$8,AA84&gt;Einstellungen!$B$8),"Zielquote überschritten","OK"))))))))</f>
        <v/>
      </c>
    </row>
    <row r="85" ht="22" customHeight="1">
      <c r="A85" s="23" t="n"/>
      <c r="B85" s="23" t="n"/>
      <c r="C85" s="13" t="n"/>
      <c r="D85" s="23" t="n"/>
      <c r="E85" s="16" t="n"/>
      <c r="F85" s="24" t="n"/>
      <c r="G85" s="24" t="n"/>
      <c r="H85" s="25" t="n"/>
      <c r="I85" s="25" t="n"/>
      <c r="J85" s="25" t="n"/>
      <c r="K85" s="26">
        <f>IF($B85="","",IF($F85="",Einstellungen!$B$2,$F85))</f>
        <v/>
      </c>
      <c r="L85" s="26">
        <f>IF($B85="","",IF($G85="",Einstellungen!$B$3,$G85))</f>
        <v/>
      </c>
      <c r="M85" s="27">
        <f>IF($B85="","",IF($H85="",Einstellungen!$B$4,$H85))</f>
        <v/>
      </c>
      <c r="N85" s="27">
        <f>IF($B85="","",IF($I85="",Einstellungen!$B$5,$I85))</f>
        <v/>
      </c>
      <c r="O85" s="27">
        <f>IF($B85="","",IF($J85="",Einstellungen!$B$6,$J85))</f>
        <v/>
      </c>
      <c r="P85" s="28">
        <f>IF($B85="","",K85*(1-M85))</f>
        <v/>
      </c>
      <c r="Q85" s="26">
        <f>IF($B85="","",IFERROR(INT(P85/L85),0))</f>
        <v/>
      </c>
      <c r="R85" s="28">
        <f>IF($B85="","",IFERROR(P85-Q85*L85,0))</f>
        <v/>
      </c>
      <c r="S85" s="29">
        <f>IF(OR($B85="",$E85="",Q85&lt;1),"",IFERROR($E85/Q85,""))</f>
        <v/>
      </c>
      <c r="T85" s="29">
        <f>IF(S85="","",IFERROR(CEILING(S85/N85,Einstellungen!$B$7),""))</f>
        <v/>
      </c>
      <c r="U85" s="16" t="n"/>
      <c r="V85" s="30">
        <f>IF(OR($B85="",U85=""),"",IFERROR(S85/U85,""))</f>
        <v/>
      </c>
      <c r="W85" s="30">
        <f>IF(V85="","",V85-N85)</f>
        <v/>
      </c>
      <c r="X85" s="29">
        <f>IF(OR($B85="",$E85=""),"",IFERROR(CEILING($E85/O85,Einstellungen!$B$7),""))</f>
        <v/>
      </c>
      <c r="Y85" s="16" t="n"/>
      <c r="Z85" s="30">
        <f>IF(OR($B85="",Y85=""),"",IFERROR($E85/Y85,""))</f>
        <v/>
      </c>
      <c r="AA85" s="30">
        <f>IF(Z85="","",Z85-O85)</f>
        <v/>
      </c>
      <c r="AB85" s="24" t="n"/>
      <c r="AC85" s="24" t="n"/>
      <c r="AD85" s="29">
        <f>IF($B85="","",IFERROR(U85*AB85+Y85*AC85,0))</f>
        <v/>
      </c>
      <c r="AE85" s="29">
        <f>IF($B85="","",IFERROR(S85*AB85+E85*AC85,0))</f>
        <v/>
      </c>
      <c r="AF85" s="29">
        <f>IF($B85="","",AD85-AE85)</f>
        <v/>
      </c>
      <c r="AG85" s="31">
        <f>IF($B85="","",IF($A85="Nein","Inaktiv",IF(OR($A85="",$C85="",$D85=""),"Stammdaten fehlen",IF($E85="","Einkaufspreis fehlt",IF(Q85&lt;1,"Keine volle Glasportion",IF(AND(AB85&gt;0,U85=""),"Glaspreis fehlt",IF(AND(AC85&gt;0,Y85=""),"Flaschenpreis fehlt",IF(OR(W85&gt;Einstellungen!$B$8,AA85&gt;Einstellungen!$B$8),"Zielquote überschritten","OK"))))))))</f>
        <v/>
      </c>
    </row>
    <row r="86" ht="22" customHeight="1">
      <c r="A86" s="23" t="n"/>
      <c r="B86" s="23" t="n"/>
      <c r="C86" s="13" t="n"/>
      <c r="D86" s="23" t="n"/>
      <c r="E86" s="16" t="n"/>
      <c r="F86" s="24" t="n"/>
      <c r="G86" s="24" t="n"/>
      <c r="H86" s="25" t="n"/>
      <c r="I86" s="25" t="n"/>
      <c r="J86" s="25" t="n"/>
      <c r="K86" s="26">
        <f>IF($B86="","",IF($F86="",Einstellungen!$B$2,$F86))</f>
        <v/>
      </c>
      <c r="L86" s="26">
        <f>IF($B86="","",IF($G86="",Einstellungen!$B$3,$G86))</f>
        <v/>
      </c>
      <c r="M86" s="27">
        <f>IF($B86="","",IF($H86="",Einstellungen!$B$4,$H86))</f>
        <v/>
      </c>
      <c r="N86" s="27">
        <f>IF($B86="","",IF($I86="",Einstellungen!$B$5,$I86))</f>
        <v/>
      </c>
      <c r="O86" s="27">
        <f>IF($B86="","",IF($J86="",Einstellungen!$B$6,$J86))</f>
        <v/>
      </c>
      <c r="P86" s="28">
        <f>IF($B86="","",K86*(1-M86))</f>
        <v/>
      </c>
      <c r="Q86" s="26">
        <f>IF($B86="","",IFERROR(INT(P86/L86),0))</f>
        <v/>
      </c>
      <c r="R86" s="28">
        <f>IF($B86="","",IFERROR(P86-Q86*L86,0))</f>
        <v/>
      </c>
      <c r="S86" s="29">
        <f>IF(OR($B86="",$E86="",Q86&lt;1),"",IFERROR($E86/Q86,""))</f>
        <v/>
      </c>
      <c r="T86" s="29">
        <f>IF(S86="","",IFERROR(CEILING(S86/N86,Einstellungen!$B$7),""))</f>
        <v/>
      </c>
      <c r="U86" s="16" t="n"/>
      <c r="V86" s="30">
        <f>IF(OR($B86="",U86=""),"",IFERROR(S86/U86,""))</f>
        <v/>
      </c>
      <c r="W86" s="30">
        <f>IF(V86="","",V86-N86)</f>
        <v/>
      </c>
      <c r="X86" s="29">
        <f>IF(OR($B86="",$E86=""),"",IFERROR(CEILING($E86/O86,Einstellungen!$B$7),""))</f>
        <v/>
      </c>
      <c r="Y86" s="16" t="n"/>
      <c r="Z86" s="30">
        <f>IF(OR($B86="",Y86=""),"",IFERROR($E86/Y86,""))</f>
        <v/>
      </c>
      <c r="AA86" s="30">
        <f>IF(Z86="","",Z86-O86)</f>
        <v/>
      </c>
      <c r="AB86" s="24" t="n"/>
      <c r="AC86" s="24" t="n"/>
      <c r="AD86" s="29">
        <f>IF($B86="","",IFERROR(U86*AB86+Y86*AC86,0))</f>
        <v/>
      </c>
      <c r="AE86" s="29">
        <f>IF($B86="","",IFERROR(S86*AB86+E86*AC86,0))</f>
        <v/>
      </c>
      <c r="AF86" s="29">
        <f>IF($B86="","",AD86-AE86)</f>
        <v/>
      </c>
      <c r="AG86" s="31">
        <f>IF($B86="","",IF($A86="Nein","Inaktiv",IF(OR($A86="",$C86="",$D86=""),"Stammdaten fehlen",IF($E86="","Einkaufspreis fehlt",IF(Q86&lt;1,"Keine volle Glasportion",IF(AND(AB86&gt;0,U86=""),"Glaspreis fehlt",IF(AND(AC86&gt;0,Y86=""),"Flaschenpreis fehlt",IF(OR(W86&gt;Einstellungen!$B$8,AA86&gt;Einstellungen!$B$8),"Zielquote überschritten","OK"))))))))</f>
        <v/>
      </c>
    </row>
    <row r="87" ht="22" customHeight="1">
      <c r="A87" s="23" t="n"/>
      <c r="B87" s="23" t="n"/>
      <c r="C87" s="13" t="n"/>
      <c r="D87" s="23" t="n"/>
      <c r="E87" s="16" t="n"/>
      <c r="F87" s="24" t="n"/>
      <c r="G87" s="24" t="n"/>
      <c r="H87" s="25" t="n"/>
      <c r="I87" s="25" t="n"/>
      <c r="J87" s="25" t="n"/>
      <c r="K87" s="26">
        <f>IF($B87="","",IF($F87="",Einstellungen!$B$2,$F87))</f>
        <v/>
      </c>
      <c r="L87" s="26">
        <f>IF($B87="","",IF($G87="",Einstellungen!$B$3,$G87))</f>
        <v/>
      </c>
      <c r="M87" s="27">
        <f>IF($B87="","",IF($H87="",Einstellungen!$B$4,$H87))</f>
        <v/>
      </c>
      <c r="N87" s="27">
        <f>IF($B87="","",IF($I87="",Einstellungen!$B$5,$I87))</f>
        <v/>
      </c>
      <c r="O87" s="27">
        <f>IF($B87="","",IF($J87="",Einstellungen!$B$6,$J87))</f>
        <v/>
      </c>
      <c r="P87" s="28">
        <f>IF($B87="","",K87*(1-M87))</f>
        <v/>
      </c>
      <c r="Q87" s="26">
        <f>IF($B87="","",IFERROR(INT(P87/L87),0))</f>
        <v/>
      </c>
      <c r="R87" s="28">
        <f>IF($B87="","",IFERROR(P87-Q87*L87,0))</f>
        <v/>
      </c>
      <c r="S87" s="29">
        <f>IF(OR($B87="",$E87="",Q87&lt;1),"",IFERROR($E87/Q87,""))</f>
        <v/>
      </c>
      <c r="T87" s="29">
        <f>IF(S87="","",IFERROR(CEILING(S87/N87,Einstellungen!$B$7),""))</f>
        <v/>
      </c>
      <c r="U87" s="16" t="n"/>
      <c r="V87" s="30">
        <f>IF(OR($B87="",U87=""),"",IFERROR(S87/U87,""))</f>
        <v/>
      </c>
      <c r="W87" s="30">
        <f>IF(V87="","",V87-N87)</f>
        <v/>
      </c>
      <c r="X87" s="29">
        <f>IF(OR($B87="",$E87=""),"",IFERROR(CEILING($E87/O87,Einstellungen!$B$7),""))</f>
        <v/>
      </c>
      <c r="Y87" s="16" t="n"/>
      <c r="Z87" s="30">
        <f>IF(OR($B87="",Y87=""),"",IFERROR($E87/Y87,""))</f>
        <v/>
      </c>
      <c r="AA87" s="30">
        <f>IF(Z87="","",Z87-O87)</f>
        <v/>
      </c>
      <c r="AB87" s="24" t="n"/>
      <c r="AC87" s="24" t="n"/>
      <c r="AD87" s="29">
        <f>IF($B87="","",IFERROR(U87*AB87+Y87*AC87,0))</f>
        <v/>
      </c>
      <c r="AE87" s="29">
        <f>IF($B87="","",IFERROR(S87*AB87+E87*AC87,0))</f>
        <v/>
      </c>
      <c r="AF87" s="29">
        <f>IF($B87="","",AD87-AE87)</f>
        <v/>
      </c>
      <c r="AG87" s="31">
        <f>IF($B87="","",IF($A87="Nein","Inaktiv",IF(OR($A87="",$C87="",$D87=""),"Stammdaten fehlen",IF($E87="","Einkaufspreis fehlt",IF(Q87&lt;1,"Keine volle Glasportion",IF(AND(AB87&gt;0,U87=""),"Glaspreis fehlt",IF(AND(AC87&gt;0,Y87=""),"Flaschenpreis fehlt",IF(OR(W87&gt;Einstellungen!$B$8,AA87&gt;Einstellungen!$B$8),"Zielquote überschritten","OK"))))))))</f>
        <v/>
      </c>
    </row>
    <row r="88" ht="22" customHeight="1">
      <c r="A88" s="23" t="n"/>
      <c r="B88" s="23" t="n"/>
      <c r="C88" s="13" t="n"/>
      <c r="D88" s="23" t="n"/>
      <c r="E88" s="16" t="n"/>
      <c r="F88" s="24" t="n"/>
      <c r="G88" s="24" t="n"/>
      <c r="H88" s="25" t="n"/>
      <c r="I88" s="25" t="n"/>
      <c r="J88" s="25" t="n"/>
      <c r="K88" s="26">
        <f>IF($B88="","",IF($F88="",Einstellungen!$B$2,$F88))</f>
        <v/>
      </c>
      <c r="L88" s="26">
        <f>IF($B88="","",IF($G88="",Einstellungen!$B$3,$G88))</f>
        <v/>
      </c>
      <c r="M88" s="27">
        <f>IF($B88="","",IF($H88="",Einstellungen!$B$4,$H88))</f>
        <v/>
      </c>
      <c r="N88" s="27">
        <f>IF($B88="","",IF($I88="",Einstellungen!$B$5,$I88))</f>
        <v/>
      </c>
      <c r="O88" s="27">
        <f>IF($B88="","",IF($J88="",Einstellungen!$B$6,$J88))</f>
        <v/>
      </c>
      <c r="P88" s="28">
        <f>IF($B88="","",K88*(1-M88))</f>
        <v/>
      </c>
      <c r="Q88" s="26">
        <f>IF($B88="","",IFERROR(INT(P88/L88),0))</f>
        <v/>
      </c>
      <c r="R88" s="28">
        <f>IF($B88="","",IFERROR(P88-Q88*L88,0))</f>
        <v/>
      </c>
      <c r="S88" s="29">
        <f>IF(OR($B88="",$E88="",Q88&lt;1),"",IFERROR($E88/Q88,""))</f>
        <v/>
      </c>
      <c r="T88" s="29">
        <f>IF(S88="","",IFERROR(CEILING(S88/N88,Einstellungen!$B$7),""))</f>
        <v/>
      </c>
      <c r="U88" s="16" t="n"/>
      <c r="V88" s="30">
        <f>IF(OR($B88="",U88=""),"",IFERROR(S88/U88,""))</f>
        <v/>
      </c>
      <c r="W88" s="30">
        <f>IF(V88="","",V88-N88)</f>
        <v/>
      </c>
      <c r="X88" s="29">
        <f>IF(OR($B88="",$E88=""),"",IFERROR(CEILING($E88/O88,Einstellungen!$B$7),""))</f>
        <v/>
      </c>
      <c r="Y88" s="16" t="n"/>
      <c r="Z88" s="30">
        <f>IF(OR($B88="",Y88=""),"",IFERROR($E88/Y88,""))</f>
        <v/>
      </c>
      <c r="AA88" s="30">
        <f>IF(Z88="","",Z88-O88)</f>
        <v/>
      </c>
      <c r="AB88" s="24" t="n"/>
      <c r="AC88" s="24" t="n"/>
      <c r="AD88" s="29">
        <f>IF($B88="","",IFERROR(U88*AB88+Y88*AC88,0))</f>
        <v/>
      </c>
      <c r="AE88" s="29">
        <f>IF($B88="","",IFERROR(S88*AB88+E88*AC88,0))</f>
        <v/>
      </c>
      <c r="AF88" s="29">
        <f>IF($B88="","",AD88-AE88)</f>
        <v/>
      </c>
      <c r="AG88" s="31">
        <f>IF($B88="","",IF($A88="Nein","Inaktiv",IF(OR($A88="",$C88="",$D88=""),"Stammdaten fehlen",IF($E88="","Einkaufspreis fehlt",IF(Q88&lt;1,"Keine volle Glasportion",IF(AND(AB88&gt;0,U88=""),"Glaspreis fehlt",IF(AND(AC88&gt;0,Y88=""),"Flaschenpreis fehlt",IF(OR(W88&gt;Einstellungen!$B$8,AA88&gt;Einstellungen!$B$8),"Zielquote überschritten","OK"))))))))</f>
        <v/>
      </c>
    </row>
    <row r="89" ht="22" customHeight="1">
      <c r="A89" s="23" t="n"/>
      <c r="B89" s="23" t="n"/>
      <c r="C89" s="13" t="n"/>
      <c r="D89" s="23" t="n"/>
      <c r="E89" s="16" t="n"/>
      <c r="F89" s="24" t="n"/>
      <c r="G89" s="24" t="n"/>
      <c r="H89" s="25" t="n"/>
      <c r="I89" s="25" t="n"/>
      <c r="J89" s="25" t="n"/>
      <c r="K89" s="26">
        <f>IF($B89="","",IF($F89="",Einstellungen!$B$2,$F89))</f>
        <v/>
      </c>
      <c r="L89" s="26">
        <f>IF($B89="","",IF($G89="",Einstellungen!$B$3,$G89))</f>
        <v/>
      </c>
      <c r="M89" s="27">
        <f>IF($B89="","",IF($H89="",Einstellungen!$B$4,$H89))</f>
        <v/>
      </c>
      <c r="N89" s="27">
        <f>IF($B89="","",IF($I89="",Einstellungen!$B$5,$I89))</f>
        <v/>
      </c>
      <c r="O89" s="27">
        <f>IF($B89="","",IF($J89="",Einstellungen!$B$6,$J89))</f>
        <v/>
      </c>
      <c r="P89" s="28">
        <f>IF($B89="","",K89*(1-M89))</f>
        <v/>
      </c>
      <c r="Q89" s="26">
        <f>IF($B89="","",IFERROR(INT(P89/L89),0))</f>
        <v/>
      </c>
      <c r="R89" s="28">
        <f>IF($B89="","",IFERROR(P89-Q89*L89,0))</f>
        <v/>
      </c>
      <c r="S89" s="29">
        <f>IF(OR($B89="",$E89="",Q89&lt;1),"",IFERROR($E89/Q89,""))</f>
        <v/>
      </c>
      <c r="T89" s="29">
        <f>IF(S89="","",IFERROR(CEILING(S89/N89,Einstellungen!$B$7),""))</f>
        <v/>
      </c>
      <c r="U89" s="16" t="n"/>
      <c r="V89" s="30">
        <f>IF(OR($B89="",U89=""),"",IFERROR(S89/U89,""))</f>
        <v/>
      </c>
      <c r="W89" s="30">
        <f>IF(V89="","",V89-N89)</f>
        <v/>
      </c>
      <c r="X89" s="29">
        <f>IF(OR($B89="",$E89=""),"",IFERROR(CEILING($E89/O89,Einstellungen!$B$7),""))</f>
        <v/>
      </c>
      <c r="Y89" s="16" t="n"/>
      <c r="Z89" s="30">
        <f>IF(OR($B89="",Y89=""),"",IFERROR($E89/Y89,""))</f>
        <v/>
      </c>
      <c r="AA89" s="30">
        <f>IF(Z89="","",Z89-O89)</f>
        <v/>
      </c>
      <c r="AB89" s="24" t="n"/>
      <c r="AC89" s="24" t="n"/>
      <c r="AD89" s="29">
        <f>IF($B89="","",IFERROR(U89*AB89+Y89*AC89,0))</f>
        <v/>
      </c>
      <c r="AE89" s="29">
        <f>IF($B89="","",IFERROR(S89*AB89+E89*AC89,0))</f>
        <v/>
      </c>
      <c r="AF89" s="29">
        <f>IF($B89="","",AD89-AE89)</f>
        <v/>
      </c>
      <c r="AG89" s="31">
        <f>IF($B89="","",IF($A89="Nein","Inaktiv",IF(OR($A89="",$C89="",$D89=""),"Stammdaten fehlen",IF($E89="","Einkaufspreis fehlt",IF(Q89&lt;1,"Keine volle Glasportion",IF(AND(AB89&gt;0,U89=""),"Glaspreis fehlt",IF(AND(AC89&gt;0,Y89=""),"Flaschenpreis fehlt",IF(OR(W89&gt;Einstellungen!$B$8,AA89&gt;Einstellungen!$B$8),"Zielquote überschritten","OK"))))))))</f>
        <v/>
      </c>
    </row>
    <row r="90" ht="22" customHeight="1">
      <c r="A90" s="23" t="n"/>
      <c r="B90" s="23" t="n"/>
      <c r="C90" s="13" t="n"/>
      <c r="D90" s="23" t="n"/>
      <c r="E90" s="16" t="n"/>
      <c r="F90" s="24" t="n"/>
      <c r="G90" s="24" t="n"/>
      <c r="H90" s="25" t="n"/>
      <c r="I90" s="25" t="n"/>
      <c r="J90" s="25" t="n"/>
      <c r="K90" s="26">
        <f>IF($B90="","",IF($F90="",Einstellungen!$B$2,$F90))</f>
        <v/>
      </c>
      <c r="L90" s="26">
        <f>IF($B90="","",IF($G90="",Einstellungen!$B$3,$G90))</f>
        <v/>
      </c>
      <c r="M90" s="27">
        <f>IF($B90="","",IF($H90="",Einstellungen!$B$4,$H90))</f>
        <v/>
      </c>
      <c r="N90" s="27">
        <f>IF($B90="","",IF($I90="",Einstellungen!$B$5,$I90))</f>
        <v/>
      </c>
      <c r="O90" s="27">
        <f>IF($B90="","",IF($J90="",Einstellungen!$B$6,$J90))</f>
        <v/>
      </c>
      <c r="P90" s="28">
        <f>IF($B90="","",K90*(1-M90))</f>
        <v/>
      </c>
      <c r="Q90" s="26">
        <f>IF($B90="","",IFERROR(INT(P90/L90),0))</f>
        <v/>
      </c>
      <c r="R90" s="28">
        <f>IF($B90="","",IFERROR(P90-Q90*L90,0))</f>
        <v/>
      </c>
      <c r="S90" s="29">
        <f>IF(OR($B90="",$E90="",Q90&lt;1),"",IFERROR($E90/Q90,""))</f>
        <v/>
      </c>
      <c r="T90" s="29">
        <f>IF(S90="","",IFERROR(CEILING(S90/N90,Einstellungen!$B$7),""))</f>
        <v/>
      </c>
      <c r="U90" s="16" t="n"/>
      <c r="V90" s="30">
        <f>IF(OR($B90="",U90=""),"",IFERROR(S90/U90,""))</f>
        <v/>
      </c>
      <c r="W90" s="30">
        <f>IF(V90="","",V90-N90)</f>
        <v/>
      </c>
      <c r="X90" s="29">
        <f>IF(OR($B90="",$E90=""),"",IFERROR(CEILING($E90/O90,Einstellungen!$B$7),""))</f>
        <v/>
      </c>
      <c r="Y90" s="16" t="n"/>
      <c r="Z90" s="30">
        <f>IF(OR($B90="",Y90=""),"",IFERROR($E90/Y90,""))</f>
        <v/>
      </c>
      <c r="AA90" s="30">
        <f>IF(Z90="","",Z90-O90)</f>
        <v/>
      </c>
      <c r="AB90" s="24" t="n"/>
      <c r="AC90" s="24" t="n"/>
      <c r="AD90" s="29">
        <f>IF($B90="","",IFERROR(U90*AB90+Y90*AC90,0))</f>
        <v/>
      </c>
      <c r="AE90" s="29">
        <f>IF($B90="","",IFERROR(S90*AB90+E90*AC90,0))</f>
        <v/>
      </c>
      <c r="AF90" s="29">
        <f>IF($B90="","",AD90-AE90)</f>
        <v/>
      </c>
      <c r="AG90" s="31">
        <f>IF($B90="","",IF($A90="Nein","Inaktiv",IF(OR($A90="",$C90="",$D90=""),"Stammdaten fehlen",IF($E90="","Einkaufspreis fehlt",IF(Q90&lt;1,"Keine volle Glasportion",IF(AND(AB90&gt;0,U90=""),"Glaspreis fehlt",IF(AND(AC90&gt;0,Y90=""),"Flaschenpreis fehlt",IF(OR(W90&gt;Einstellungen!$B$8,AA90&gt;Einstellungen!$B$8),"Zielquote überschritten","OK"))))))))</f>
        <v/>
      </c>
    </row>
    <row r="91" ht="22" customHeight="1">
      <c r="A91" s="23" t="n"/>
      <c r="B91" s="23" t="n"/>
      <c r="C91" s="13" t="n"/>
      <c r="D91" s="23" t="n"/>
      <c r="E91" s="16" t="n"/>
      <c r="F91" s="24" t="n"/>
      <c r="G91" s="24" t="n"/>
      <c r="H91" s="25" t="n"/>
      <c r="I91" s="25" t="n"/>
      <c r="J91" s="25" t="n"/>
      <c r="K91" s="26">
        <f>IF($B91="","",IF($F91="",Einstellungen!$B$2,$F91))</f>
        <v/>
      </c>
      <c r="L91" s="26">
        <f>IF($B91="","",IF($G91="",Einstellungen!$B$3,$G91))</f>
        <v/>
      </c>
      <c r="M91" s="27">
        <f>IF($B91="","",IF($H91="",Einstellungen!$B$4,$H91))</f>
        <v/>
      </c>
      <c r="N91" s="27">
        <f>IF($B91="","",IF($I91="",Einstellungen!$B$5,$I91))</f>
        <v/>
      </c>
      <c r="O91" s="27">
        <f>IF($B91="","",IF($J91="",Einstellungen!$B$6,$J91))</f>
        <v/>
      </c>
      <c r="P91" s="28">
        <f>IF($B91="","",K91*(1-M91))</f>
        <v/>
      </c>
      <c r="Q91" s="26">
        <f>IF($B91="","",IFERROR(INT(P91/L91),0))</f>
        <v/>
      </c>
      <c r="R91" s="28">
        <f>IF($B91="","",IFERROR(P91-Q91*L91,0))</f>
        <v/>
      </c>
      <c r="S91" s="29">
        <f>IF(OR($B91="",$E91="",Q91&lt;1),"",IFERROR($E91/Q91,""))</f>
        <v/>
      </c>
      <c r="T91" s="29">
        <f>IF(S91="","",IFERROR(CEILING(S91/N91,Einstellungen!$B$7),""))</f>
        <v/>
      </c>
      <c r="U91" s="16" t="n"/>
      <c r="V91" s="30">
        <f>IF(OR($B91="",U91=""),"",IFERROR(S91/U91,""))</f>
        <v/>
      </c>
      <c r="W91" s="30">
        <f>IF(V91="","",V91-N91)</f>
        <v/>
      </c>
      <c r="X91" s="29">
        <f>IF(OR($B91="",$E91=""),"",IFERROR(CEILING($E91/O91,Einstellungen!$B$7),""))</f>
        <v/>
      </c>
      <c r="Y91" s="16" t="n"/>
      <c r="Z91" s="30">
        <f>IF(OR($B91="",Y91=""),"",IFERROR($E91/Y91,""))</f>
        <v/>
      </c>
      <c r="AA91" s="30">
        <f>IF(Z91="","",Z91-O91)</f>
        <v/>
      </c>
      <c r="AB91" s="24" t="n"/>
      <c r="AC91" s="24" t="n"/>
      <c r="AD91" s="29">
        <f>IF($B91="","",IFERROR(U91*AB91+Y91*AC91,0))</f>
        <v/>
      </c>
      <c r="AE91" s="29">
        <f>IF($B91="","",IFERROR(S91*AB91+E91*AC91,0))</f>
        <v/>
      </c>
      <c r="AF91" s="29">
        <f>IF($B91="","",AD91-AE91)</f>
        <v/>
      </c>
      <c r="AG91" s="31">
        <f>IF($B91="","",IF($A91="Nein","Inaktiv",IF(OR($A91="",$C91="",$D91=""),"Stammdaten fehlen",IF($E91="","Einkaufspreis fehlt",IF(Q91&lt;1,"Keine volle Glasportion",IF(AND(AB91&gt;0,U91=""),"Glaspreis fehlt",IF(AND(AC91&gt;0,Y91=""),"Flaschenpreis fehlt",IF(OR(W91&gt;Einstellungen!$B$8,AA91&gt;Einstellungen!$B$8),"Zielquote überschritten","OK"))))))))</f>
        <v/>
      </c>
    </row>
    <row r="92" ht="22" customHeight="1">
      <c r="A92" s="23" t="n"/>
      <c r="B92" s="23" t="n"/>
      <c r="C92" s="13" t="n"/>
      <c r="D92" s="23" t="n"/>
      <c r="E92" s="16" t="n"/>
      <c r="F92" s="24" t="n"/>
      <c r="G92" s="24" t="n"/>
      <c r="H92" s="25" t="n"/>
      <c r="I92" s="25" t="n"/>
      <c r="J92" s="25" t="n"/>
      <c r="K92" s="26">
        <f>IF($B92="","",IF($F92="",Einstellungen!$B$2,$F92))</f>
        <v/>
      </c>
      <c r="L92" s="26">
        <f>IF($B92="","",IF($G92="",Einstellungen!$B$3,$G92))</f>
        <v/>
      </c>
      <c r="M92" s="27">
        <f>IF($B92="","",IF($H92="",Einstellungen!$B$4,$H92))</f>
        <v/>
      </c>
      <c r="N92" s="27">
        <f>IF($B92="","",IF($I92="",Einstellungen!$B$5,$I92))</f>
        <v/>
      </c>
      <c r="O92" s="27">
        <f>IF($B92="","",IF($J92="",Einstellungen!$B$6,$J92))</f>
        <v/>
      </c>
      <c r="P92" s="28">
        <f>IF($B92="","",K92*(1-M92))</f>
        <v/>
      </c>
      <c r="Q92" s="26">
        <f>IF($B92="","",IFERROR(INT(P92/L92),0))</f>
        <v/>
      </c>
      <c r="R92" s="28">
        <f>IF($B92="","",IFERROR(P92-Q92*L92,0))</f>
        <v/>
      </c>
      <c r="S92" s="29">
        <f>IF(OR($B92="",$E92="",Q92&lt;1),"",IFERROR($E92/Q92,""))</f>
        <v/>
      </c>
      <c r="T92" s="29">
        <f>IF(S92="","",IFERROR(CEILING(S92/N92,Einstellungen!$B$7),""))</f>
        <v/>
      </c>
      <c r="U92" s="16" t="n"/>
      <c r="V92" s="30">
        <f>IF(OR($B92="",U92=""),"",IFERROR(S92/U92,""))</f>
        <v/>
      </c>
      <c r="W92" s="30">
        <f>IF(V92="","",V92-N92)</f>
        <v/>
      </c>
      <c r="X92" s="29">
        <f>IF(OR($B92="",$E92=""),"",IFERROR(CEILING($E92/O92,Einstellungen!$B$7),""))</f>
        <v/>
      </c>
      <c r="Y92" s="16" t="n"/>
      <c r="Z92" s="30">
        <f>IF(OR($B92="",Y92=""),"",IFERROR($E92/Y92,""))</f>
        <v/>
      </c>
      <c r="AA92" s="30">
        <f>IF(Z92="","",Z92-O92)</f>
        <v/>
      </c>
      <c r="AB92" s="24" t="n"/>
      <c r="AC92" s="24" t="n"/>
      <c r="AD92" s="29">
        <f>IF($B92="","",IFERROR(U92*AB92+Y92*AC92,0))</f>
        <v/>
      </c>
      <c r="AE92" s="29">
        <f>IF($B92="","",IFERROR(S92*AB92+E92*AC92,0))</f>
        <v/>
      </c>
      <c r="AF92" s="29">
        <f>IF($B92="","",AD92-AE92)</f>
        <v/>
      </c>
      <c r="AG92" s="31">
        <f>IF($B92="","",IF($A92="Nein","Inaktiv",IF(OR($A92="",$C92="",$D92=""),"Stammdaten fehlen",IF($E92="","Einkaufspreis fehlt",IF(Q92&lt;1,"Keine volle Glasportion",IF(AND(AB92&gt;0,U92=""),"Glaspreis fehlt",IF(AND(AC92&gt;0,Y92=""),"Flaschenpreis fehlt",IF(OR(W92&gt;Einstellungen!$B$8,AA92&gt;Einstellungen!$B$8),"Zielquote überschritten","OK"))))))))</f>
        <v/>
      </c>
    </row>
    <row r="93" ht="22" customHeight="1">
      <c r="A93" s="23" t="n"/>
      <c r="B93" s="23" t="n"/>
      <c r="C93" s="13" t="n"/>
      <c r="D93" s="23" t="n"/>
      <c r="E93" s="16" t="n"/>
      <c r="F93" s="24" t="n"/>
      <c r="G93" s="24" t="n"/>
      <c r="H93" s="25" t="n"/>
      <c r="I93" s="25" t="n"/>
      <c r="J93" s="25" t="n"/>
      <c r="K93" s="26">
        <f>IF($B93="","",IF($F93="",Einstellungen!$B$2,$F93))</f>
        <v/>
      </c>
      <c r="L93" s="26">
        <f>IF($B93="","",IF($G93="",Einstellungen!$B$3,$G93))</f>
        <v/>
      </c>
      <c r="M93" s="27">
        <f>IF($B93="","",IF($H93="",Einstellungen!$B$4,$H93))</f>
        <v/>
      </c>
      <c r="N93" s="27">
        <f>IF($B93="","",IF($I93="",Einstellungen!$B$5,$I93))</f>
        <v/>
      </c>
      <c r="O93" s="27">
        <f>IF($B93="","",IF($J93="",Einstellungen!$B$6,$J93))</f>
        <v/>
      </c>
      <c r="P93" s="28">
        <f>IF($B93="","",K93*(1-M93))</f>
        <v/>
      </c>
      <c r="Q93" s="26">
        <f>IF($B93="","",IFERROR(INT(P93/L93),0))</f>
        <v/>
      </c>
      <c r="R93" s="28">
        <f>IF($B93="","",IFERROR(P93-Q93*L93,0))</f>
        <v/>
      </c>
      <c r="S93" s="29">
        <f>IF(OR($B93="",$E93="",Q93&lt;1),"",IFERROR($E93/Q93,""))</f>
        <v/>
      </c>
      <c r="T93" s="29">
        <f>IF(S93="","",IFERROR(CEILING(S93/N93,Einstellungen!$B$7),""))</f>
        <v/>
      </c>
      <c r="U93" s="16" t="n"/>
      <c r="V93" s="30">
        <f>IF(OR($B93="",U93=""),"",IFERROR(S93/U93,""))</f>
        <v/>
      </c>
      <c r="W93" s="30">
        <f>IF(V93="","",V93-N93)</f>
        <v/>
      </c>
      <c r="X93" s="29">
        <f>IF(OR($B93="",$E93=""),"",IFERROR(CEILING($E93/O93,Einstellungen!$B$7),""))</f>
        <v/>
      </c>
      <c r="Y93" s="16" t="n"/>
      <c r="Z93" s="30">
        <f>IF(OR($B93="",Y93=""),"",IFERROR($E93/Y93,""))</f>
        <v/>
      </c>
      <c r="AA93" s="30">
        <f>IF(Z93="","",Z93-O93)</f>
        <v/>
      </c>
      <c r="AB93" s="24" t="n"/>
      <c r="AC93" s="24" t="n"/>
      <c r="AD93" s="29">
        <f>IF($B93="","",IFERROR(U93*AB93+Y93*AC93,0))</f>
        <v/>
      </c>
      <c r="AE93" s="29">
        <f>IF($B93="","",IFERROR(S93*AB93+E93*AC93,0))</f>
        <v/>
      </c>
      <c r="AF93" s="29">
        <f>IF($B93="","",AD93-AE93)</f>
        <v/>
      </c>
      <c r="AG93" s="31">
        <f>IF($B93="","",IF($A93="Nein","Inaktiv",IF(OR($A93="",$C93="",$D93=""),"Stammdaten fehlen",IF($E93="","Einkaufspreis fehlt",IF(Q93&lt;1,"Keine volle Glasportion",IF(AND(AB93&gt;0,U93=""),"Glaspreis fehlt",IF(AND(AC93&gt;0,Y93=""),"Flaschenpreis fehlt",IF(OR(W93&gt;Einstellungen!$B$8,AA93&gt;Einstellungen!$B$8),"Zielquote überschritten","OK"))))))))</f>
        <v/>
      </c>
    </row>
    <row r="94" ht="22" customHeight="1">
      <c r="A94" s="23" t="n"/>
      <c r="B94" s="23" t="n"/>
      <c r="C94" s="13" t="n"/>
      <c r="D94" s="23" t="n"/>
      <c r="E94" s="16" t="n"/>
      <c r="F94" s="24" t="n"/>
      <c r="G94" s="24" t="n"/>
      <c r="H94" s="25" t="n"/>
      <c r="I94" s="25" t="n"/>
      <c r="J94" s="25" t="n"/>
      <c r="K94" s="26">
        <f>IF($B94="","",IF($F94="",Einstellungen!$B$2,$F94))</f>
        <v/>
      </c>
      <c r="L94" s="26">
        <f>IF($B94="","",IF($G94="",Einstellungen!$B$3,$G94))</f>
        <v/>
      </c>
      <c r="M94" s="27">
        <f>IF($B94="","",IF($H94="",Einstellungen!$B$4,$H94))</f>
        <v/>
      </c>
      <c r="N94" s="27">
        <f>IF($B94="","",IF($I94="",Einstellungen!$B$5,$I94))</f>
        <v/>
      </c>
      <c r="O94" s="27">
        <f>IF($B94="","",IF($J94="",Einstellungen!$B$6,$J94))</f>
        <v/>
      </c>
      <c r="P94" s="28">
        <f>IF($B94="","",K94*(1-M94))</f>
        <v/>
      </c>
      <c r="Q94" s="26">
        <f>IF($B94="","",IFERROR(INT(P94/L94),0))</f>
        <v/>
      </c>
      <c r="R94" s="28">
        <f>IF($B94="","",IFERROR(P94-Q94*L94,0))</f>
        <v/>
      </c>
      <c r="S94" s="29">
        <f>IF(OR($B94="",$E94="",Q94&lt;1),"",IFERROR($E94/Q94,""))</f>
        <v/>
      </c>
      <c r="T94" s="29">
        <f>IF(S94="","",IFERROR(CEILING(S94/N94,Einstellungen!$B$7),""))</f>
        <v/>
      </c>
      <c r="U94" s="16" t="n"/>
      <c r="V94" s="30">
        <f>IF(OR($B94="",U94=""),"",IFERROR(S94/U94,""))</f>
        <v/>
      </c>
      <c r="W94" s="30">
        <f>IF(V94="","",V94-N94)</f>
        <v/>
      </c>
      <c r="X94" s="29">
        <f>IF(OR($B94="",$E94=""),"",IFERROR(CEILING($E94/O94,Einstellungen!$B$7),""))</f>
        <v/>
      </c>
      <c r="Y94" s="16" t="n"/>
      <c r="Z94" s="30">
        <f>IF(OR($B94="",Y94=""),"",IFERROR($E94/Y94,""))</f>
        <v/>
      </c>
      <c r="AA94" s="30">
        <f>IF(Z94="","",Z94-O94)</f>
        <v/>
      </c>
      <c r="AB94" s="24" t="n"/>
      <c r="AC94" s="24" t="n"/>
      <c r="AD94" s="29">
        <f>IF($B94="","",IFERROR(U94*AB94+Y94*AC94,0))</f>
        <v/>
      </c>
      <c r="AE94" s="29">
        <f>IF($B94="","",IFERROR(S94*AB94+E94*AC94,0))</f>
        <v/>
      </c>
      <c r="AF94" s="29">
        <f>IF($B94="","",AD94-AE94)</f>
        <v/>
      </c>
      <c r="AG94" s="31">
        <f>IF($B94="","",IF($A94="Nein","Inaktiv",IF(OR($A94="",$C94="",$D94=""),"Stammdaten fehlen",IF($E94="","Einkaufspreis fehlt",IF(Q94&lt;1,"Keine volle Glasportion",IF(AND(AB94&gt;0,U94=""),"Glaspreis fehlt",IF(AND(AC94&gt;0,Y94=""),"Flaschenpreis fehlt",IF(OR(W94&gt;Einstellungen!$B$8,AA94&gt;Einstellungen!$B$8),"Zielquote überschritten","OK"))))))))</f>
        <v/>
      </c>
    </row>
    <row r="95" ht="22" customHeight="1">
      <c r="A95" s="23" t="n"/>
      <c r="B95" s="23" t="n"/>
      <c r="C95" s="13" t="n"/>
      <c r="D95" s="23" t="n"/>
      <c r="E95" s="16" t="n"/>
      <c r="F95" s="24" t="n"/>
      <c r="G95" s="24" t="n"/>
      <c r="H95" s="25" t="n"/>
      <c r="I95" s="25" t="n"/>
      <c r="J95" s="25" t="n"/>
      <c r="K95" s="26">
        <f>IF($B95="","",IF($F95="",Einstellungen!$B$2,$F95))</f>
        <v/>
      </c>
      <c r="L95" s="26">
        <f>IF($B95="","",IF($G95="",Einstellungen!$B$3,$G95))</f>
        <v/>
      </c>
      <c r="M95" s="27">
        <f>IF($B95="","",IF($H95="",Einstellungen!$B$4,$H95))</f>
        <v/>
      </c>
      <c r="N95" s="27">
        <f>IF($B95="","",IF($I95="",Einstellungen!$B$5,$I95))</f>
        <v/>
      </c>
      <c r="O95" s="27">
        <f>IF($B95="","",IF($J95="",Einstellungen!$B$6,$J95))</f>
        <v/>
      </c>
      <c r="P95" s="28">
        <f>IF($B95="","",K95*(1-M95))</f>
        <v/>
      </c>
      <c r="Q95" s="26">
        <f>IF($B95="","",IFERROR(INT(P95/L95),0))</f>
        <v/>
      </c>
      <c r="R95" s="28">
        <f>IF($B95="","",IFERROR(P95-Q95*L95,0))</f>
        <v/>
      </c>
      <c r="S95" s="29">
        <f>IF(OR($B95="",$E95="",Q95&lt;1),"",IFERROR($E95/Q95,""))</f>
        <v/>
      </c>
      <c r="T95" s="29">
        <f>IF(S95="","",IFERROR(CEILING(S95/N95,Einstellungen!$B$7),""))</f>
        <v/>
      </c>
      <c r="U95" s="16" t="n"/>
      <c r="V95" s="30">
        <f>IF(OR($B95="",U95=""),"",IFERROR(S95/U95,""))</f>
        <v/>
      </c>
      <c r="W95" s="30">
        <f>IF(V95="","",V95-N95)</f>
        <v/>
      </c>
      <c r="X95" s="29">
        <f>IF(OR($B95="",$E95=""),"",IFERROR(CEILING($E95/O95,Einstellungen!$B$7),""))</f>
        <v/>
      </c>
      <c r="Y95" s="16" t="n"/>
      <c r="Z95" s="30">
        <f>IF(OR($B95="",Y95=""),"",IFERROR($E95/Y95,""))</f>
        <v/>
      </c>
      <c r="AA95" s="30">
        <f>IF(Z95="","",Z95-O95)</f>
        <v/>
      </c>
      <c r="AB95" s="24" t="n"/>
      <c r="AC95" s="24" t="n"/>
      <c r="AD95" s="29">
        <f>IF($B95="","",IFERROR(U95*AB95+Y95*AC95,0))</f>
        <v/>
      </c>
      <c r="AE95" s="29">
        <f>IF($B95="","",IFERROR(S95*AB95+E95*AC95,0))</f>
        <v/>
      </c>
      <c r="AF95" s="29">
        <f>IF($B95="","",AD95-AE95)</f>
        <v/>
      </c>
      <c r="AG95" s="31">
        <f>IF($B95="","",IF($A95="Nein","Inaktiv",IF(OR($A95="",$C95="",$D95=""),"Stammdaten fehlen",IF($E95="","Einkaufspreis fehlt",IF(Q95&lt;1,"Keine volle Glasportion",IF(AND(AB95&gt;0,U95=""),"Glaspreis fehlt",IF(AND(AC95&gt;0,Y95=""),"Flaschenpreis fehlt",IF(OR(W95&gt;Einstellungen!$B$8,AA95&gt;Einstellungen!$B$8),"Zielquote überschritten","OK"))))))))</f>
        <v/>
      </c>
    </row>
    <row r="96" ht="22" customHeight="1">
      <c r="A96" s="23" t="n"/>
      <c r="B96" s="23" t="n"/>
      <c r="C96" s="13" t="n"/>
      <c r="D96" s="23" t="n"/>
      <c r="E96" s="16" t="n"/>
      <c r="F96" s="24" t="n"/>
      <c r="G96" s="24" t="n"/>
      <c r="H96" s="25" t="n"/>
      <c r="I96" s="25" t="n"/>
      <c r="J96" s="25" t="n"/>
      <c r="K96" s="26">
        <f>IF($B96="","",IF($F96="",Einstellungen!$B$2,$F96))</f>
        <v/>
      </c>
      <c r="L96" s="26">
        <f>IF($B96="","",IF($G96="",Einstellungen!$B$3,$G96))</f>
        <v/>
      </c>
      <c r="M96" s="27">
        <f>IF($B96="","",IF($H96="",Einstellungen!$B$4,$H96))</f>
        <v/>
      </c>
      <c r="N96" s="27">
        <f>IF($B96="","",IF($I96="",Einstellungen!$B$5,$I96))</f>
        <v/>
      </c>
      <c r="O96" s="27">
        <f>IF($B96="","",IF($J96="",Einstellungen!$B$6,$J96))</f>
        <v/>
      </c>
      <c r="P96" s="28">
        <f>IF($B96="","",K96*(1-M96))</f>
        <v/>
      </c>
      <c r="Q96" s="26">
        <f>IF($B96="","",IFERROR(INT(P96/L96),0))</f>
        <v/>
      </c>
      <c r="R96" s="28">
        <f>IF($B96="","",IFERROR(P96-Q96*L96,0))</f>
        <v/>
      </c>
      <c r="S96" s="29">
        <f>IF(OR($B96="",$E96="",Q96&lt;1),"",IFERROR($E96/Q96,""))</f>
        <v/>
      </c>
      <c r="T96" s="29">
        <f>IF(S96="","",IFERROR(CEILING(S96/N96,Einstellungen!$B$7),""))</f>
        <v/>
      </c>
      <c r="U96" s="16" t="n"/>
      <c r="V96" s="30">
        <f>IF(OR($B96="",U96=""),"",IFERROR(S96/U96,""))</f>
        <v/>
      </c>
      <c r="W96" s="30">
        <f>IF(V96="","",V96-N96)</f>
        <v/>
      </c>
      <c r="X96" s="29">
        <f>IF(OR($B96="",$E96=""),"",IFERROR(CEILING($E96/O96,Einstellungen!$B$7),""))</f>
        <v/>
      </c>
      <c r="Y96" s="16" t="n"/>
      <c r="Z96" s="30">
        <f>IF(OR($B96="",Y96=""),"",IFERROR($E96/Y96,""))</f>
        <v/>
      </c>
      <c r="AA96" s="30">
        <f>IF(Z96="","",Z96-O96)</f>
        <v/>
      </c>
      <c r="AB96" s="24" t="n"/>
      <c r="AC96" s="24" t="n"/>
      <c r="AD96" s="29">
        <f>IF($B96="","",IFERROR(U96*AB96+Y96*AC96,0))</f>
        <v/>
      </c>
      <c r="AE96" s="29">
        <f>IF($B96="","",IFERROR(S96*AB96+E96*AC96,0))</f>
        <v/>
      </c>
      <c r="AF96" s="29">
        <f>IF($B96="","",AD96-AE96)</f>
        <v/>
      </c>
      <c r="AG96" s="31">
        <f>IF($B96="","",IF($A96="Nein","Inaktiv",IF(OR($A96="",$C96="",$D96=""),"Stammdaten fehlen",IF($E96="","Einkaufspreis fehlt",IF(Q96&lt;1,"Keine volle Glasportion",IF(AND(AB96&gt;0,U96=""),"Glaspreis fehlt",IF(AND(AC96&gt;0,Y96=""),"Flaschenpreis fehlt",IF(OR(W96&gt;Einstellungen!$B$8,AA96&gt;Einstellungen!$B$8),"Zielquote überschritten","OK"))))))))</f>
        <v/>
      </c>
    </row>
    <row r="97" ht="22" customHeight="1">
      <c r="A97" s="23" t="n"/>
      <c r="B97" s="23" t="n"/>
      <c r="C97" s="13" t="n"/>
      <c r="D97" s="23" t="n"/>
      <c r="E97" s="16" t="n"/>
      <c r="F97" s="24" t="n"/>
      <c r="G97" s="24" t="n"/>
      <c r="H97" s="25" t="n"/>
      <c r="I97" s="25" t="n"/>
      <c r="J97" s="25" t="n"/>
      <c r="K97" s="26">
        <f>IF($B97="","",IF($F97="",Einstellungen!$B$2,$F97))</f>
        <v/>
      </c>
      <c r="L97" s="26">
        <f>IF($B97="","",IF($G97="",Einstellungen!$B$3,$G97))</f>
        <v/>
      </c>
      <c r="M97" s="27">
        <f>IF($B97="","",IF($H97="",Einstellungen!$B$4,$H97))</f>
        <v/>
      </c>
      <c r="N97" s="27">
        <f>IF($B97="","",IF($I97="",Einstellungen!$B$5,$I97))</f>
        <v/>
      </c>
      <c r="O97" s="27">
        <f>IF($B97="","",IF($J97="",Einstellungen!$B$6,$J97))</f>
        <v/>
      </c>
      <c r="P97" s="28">
        <f>IF($B97="","",K97*(1-M97))</f>
        <v/>
      </c>
      <c r="Q97" s="26">
        <f>IF($B97="","",IFERROR(INT(P97/L97),0))</f>
        <v/>
      </c>
      <c r="R97" s="28">
        <f>IF($B97="","",IFERROR(P97-Q97*L97,0))</f>
        <v/>
      </c>
      <c r="S97" s="29">
        <f>IF(OR($B97="",$E97="",Q97&lt;1),"",IFERROR($E97/Q97,""))</f>
        <v/>
      </c>
      <c r="T97" s="29">
        <f>IF(S97="","",IFERROR(CEILING(S97/N97,Einstellungen!$B$7),""))</f>
        <v/>
      </c>
      <c r="U97" s="16" t="n"/>
      <c r="V97" s="30">
        <f>IF(OR($B97="",U97=""),"",IFERROR(S97/U97,""))</f>
        <v/>
      </c>
      <c r="W97" s="30">
        <f>IF(V97="","",V97-N97)</f>
        <v/>
      </c>
      <c r="X97" s="29">
        <f>IF(OR($B97="",$E97=""),"",IFERROR(CEILING($E97/O97,Einstellungen!$B$7),""))</f>
        <v/>
      </c>
      <c r="Y97" s="16" t="n"/>
      <c r="Z97" s="30">
        <f>IF(OR($B97="",Y97=""),"",IFERROR($E97/Y97,""))</f>
        <v/>
      </c>
      <c r="AA97" s="30">
        <f>IF(Z97="","",Z97-O97)</f>
        <v/>
      </c>
      <c r="AB97" s="24" t="n"/>
      <c r="AC97" s="24" t="n"/>
      <c r="AD97" s="29">
        <f>IF($B97="","",IFERROR(U97*AB97+Y97*AC97,0))</f>
        <v/>
      </c>
      <c r="AE97" s="29">
        <f>IF($B97="","",IFERROR(S97*AB97+E97*AC97,0))</f>
        <v/>
      </c>
      <c r="AF97" s="29">
        <f>IF($B97="","",AD97-AE97)</f>
        <v/>
      </c>
      <c r="AG97" s="31">
        <f>IF($B97="","",IF($A97="Nein","Inaktiv",IF(OR($A97="",$C97="",$D97=""),"Stammdaten fehlen",IF($E97="","Einkaufspreis fehlt",IF(Q97&lt;1,"Keine volle Glasportion",IF(AND(AB97&gt;0,U97=""),"Glaspreis fehlt",IF(AND(AC97&gt;0,Y97=""),"Flaschenpreis fehlt",IF(OR(W97&gt;Einstellungen!$B$8,AA97&gt;Einstellungen!$B$8),"Zielquote überschritten","OK"))))))))</f>
        <v/>
      </c>
    </row>
    <row r="98" ht="22" customHeight="1">
      <c r="A98" s="23" t="n"/>
      <c r="B98" s="23" t="n"/>
      <c r="C98" s="13" t="n"/>
      <c r="D98" s="23" t="n"/>
      <c r="E98" s="16" t="n"/>
      <c r="F98" s="24" t="n"/>
      <c r="G98" s="24" t="n"/>
      <c r="H98" s="25" t="n"/>
      <c r="I98" s="25" t="n"/>
      <c r="J98" s="25" t="n"/>
      <c r="K98" s="26">
        <f>IF($B98="","",IF($F98="",Einstellungen!$B$2,$F98))</f>
        <v/>
      </c>
      <c r="L98" s="26">
        <f>IF($B98="","",IF($G98="",Einstellungen!$B$3,$G98))</f>
        <v/>
      </c>
      <c r="M98" s="27">
        <f>IF($B98="","",IF($H98="",Einstellungen!$B$4,$H98))</f>
        <v/>
      </c>
      <c r="N98" s="27">
        <f>IF($B98="","",IF($I98="",Einstellungen!$B$5,$I98))</f>
        <v/>
      </c>
      <c r="O98" s="27">
        <f>IF($B98="","",IF($J98="",Einstellungen!$B$6,$J98))</f>
        <v/>
      </c>
      <c r="P98" s="28">
        <f>IF($B98="","",K98*(1-M98))</f>
        <v/>
      </c>
      <c r="Q98" s="26">
        <f>IF($B98="","",IFERROR(INT(P98/L98),0))</f>
        <v/>
      </c>
      <c r="R98" s="28">
        <f>IF($B98="","",IFERROR(P98-Q98*L98,0))</f>
        <v/>
      </c>
      <c r="S98" s="29">
        <f>IF(OR($B98="",$E98="",Q98&lt;1),"",IFERROR($E98/Q98,""))</f>
        <v/>
      </c>
      <c r="T98" s="29">
        <f>IF(S98="","",IFERROR(CEILING(S98/N98,Einstellungen!$B$7),""))</f>
        <v/>
      </c>
      <c r="U98" s="16" t="n"/>
      <c r="V98" s="30">
        <f>IF(OR($B98="",U98=""),"",IFERROR(S98/U98,""))</f>
        <v/>
      </c>
      <c r="W98" s="30">
        <f>IF(V98="","",V98-N98)</f>
        <v/>
      </c>
      <c r="X98" s="29">
        <f>IF(OR($B98="",$E98=""),"",IFERROR(CEILING($E98/O98,Einstellungen!$B$7),""))</f>
        <v/>
      </c>
      <c r="Y98" s="16" t="n"/>
      <c r="Z98" s="30">
        <f>IF(OR($B98="",Y98=""),"",IFERROR($E98/Y98,""))</f>
        <v/>
      </c>
      <c r="AA98" s="30">
        <f>IF(Z98="","",Z98-O98)</f>
        <v/>
      </c>
      <c r="AB98" s="24" t="n"/>
      <c r="AC98" s="24" t="n"/>
      <c r="AD98" s="29">
        <f>IF($B98="","",IFERROR(U98*AB98+Y98*AC98,0))</f>
        <v/>
      </c>
      <c r="AE98" s="29">
        <f>IF($B98="","",IFERROR(S98*AB98+E98*AC98,0))</f>
        <v/>
      </c>
      <c r="AF98" s="29">
        <f>IF($B98="","",AD98-AE98)</f>
        <v/>
      </c>
      <c r="AG98" s="31">
        <f>IF($B98="","",IF($A98="Nein","Inaktiv",IF(OR($A98="",$C98="",$D98=""),"Stammdaten fehlen",IF($E98="","Einkaufspreis fehlt",IF(Q98&lt;1,"Keine volle Glasportion",IF(AND(AB98&gt;0,U98=""),"Glaspreis fehlt",IF(AND(AC98&gt;0,Y98=""),"Flaschenpreis fehlt",IF(OR(W98&gt;Einstellungen!$B$8,AA98&gt;Einstellungen!$B$8),"Zielquote überschritten","OK"))))))))</f>
        <v/>
      </c>
    </row>
    <row r="99" ht="22" customHeight="1">
      <c r="A99" s="23" t="n"/>
      <c r="B99" s="23" t="n"/>
      <c r="C99" s="13" t="n"/>
      <c r="D99" s="23" t="n"/>
      <c r="E99" s="16" t="n"/>
      <c r="F99" s="24" t="n"/>
      <c r="G99" s="24" t="n"/>
      <c r="H99" s="25" t="n"/>
      <c r="I99" s="25" t="n"/>
      <c r="J99" s="25" t="n"/>
      <c r="K99" s="26">
        <f>IF($B99="","",IF($F99="",Einstellungen!$B$2,$F99))</f>
        <v/>
      </c>
      <c r="L99" s="26">
        <f>IF($B99="","",IF($G99="",Einstellungen!$B$3,$G99))</f>
        <v/>
      </c>
      <c r="M99" s="27">
        <f>IF($B99="","",IF($H99="",Einstellungen!$B$4,$H99))</f>
        <v/>
      </c>
      <c r="N99" s="27">
        <f>IF($B99="","",IF($I99="",Einstellungen!$B$5,$I99))</f>
        <v/>
      </c>
      <c r="O99" s="27">
        <f>IF($B99="","",IF($J99="",Einstellungen!$B$6,$J99))</f>
        <v/>
      </c>
      <c r="P99" s="28">
        <f>IF($B99="","",K99*(1-M99))</f>
        <v/>
      </c>
      <c r="Q99" s="26">
        <f>IF($B99="","",IFERROR(INT(P99/L99),0))</f>
        <v/>
      </c>
      <c r="R99" s="28">
        <f>IF($B99="","",IFERROR(P99-Q99*L99,0))</f>
        <v/>
      </c>
      <c r="S99" s="29">
        <f>IF(OR($B99="",$E99="",Q99&lt;1),"",IFERROR($E99/Q99,""))</f>
        <v/>
      </c>
      <c r="T99" s="29">
        <f>IF(S99="","",IFERROR(CEILING(S99/N99,Einstellungen!$B$7),""))</f>
        <v/>
      </c>
      <c r="U99" s="16" t="n"/>
      <c r="V99" s="30">
        <f>IF(OR($B99="",U99=""),"",IFERROR(S99/U99,""))</f>
        <v/>
      </c>
      <c r="W99" s="30">
        <f>IF(V99="","",V99-N99)</f>
        <v/>
      </c>
      <c r="X99" s="29">
        <f>IF(OR($B99="",$E99=""),"",IFERROR(CEILING($E99/O99,Einstellungen!$B$7),""))</f>
        <v/>
      </c>
      <c r="Y99" s="16" t="n"/>
      <c r="Z99" s="30">
        <f>IF(OR($B99="",Y99=""),"",IFERROR($E99/Y99,""))</f>
        <v/>
      </c>
      <c r="AA99" s="30">
        <f>IF(Z99="","",Z99-O99)</f>
        <v/>
      </c>
      <c r="AB99" s="24" t="n"/>
      <c r="AC99" s="24" t="n"/>
      <c r="AD99" s="29">
        <f>IF($B99="","",IFERROR(U99*AB99+Y99*AC99,0))</f>
        <v/>
      </c>
      <c r="AE99" s="29">
        <f>IF($B99="","",IFERROR(S99*AB99+E99*AC99,0))</f>
        <v/>
      </c>
      <c r="AF99" s="29">
        <f>IF($B99="","",AD99-AE99)</f>
        <v/>
      </c>
      <c r="AG99" s="31">
        <f>IF($B99="","",IF($A99="Nein","Inaktiv",IF(OR($A99="",$C99="",$D99=""),"Stammdaten fehlen",IF($E99="","Einkaufspreis fehlt",IF(Q99&lt;1,"Keine volle Glasportion",IF(AND(AB99&gt;0,U99=""),"Glaspreis fehlt",IF(AND(AC99&gt;0,Y99=""),"Flaschenpreis fehlt",IF(OR(W99&gt;Einstellungen!$B$8,AA99&gt;Einstellungen!$B$8),"Zielquote überschritten","OK"))))))))</f>
        <v/>
      </c>
    </row>
    <row r="100" ht="22" customHeight="1">
      <c r="A100" s="23" t="n"/>
      <c r="B100" s="23" t="n"/>
      <c r="C100" s="13" t="n"/>
      <c r="D100" s="23" t="n"/>
      <c r="E100" s="16" t="n"/>
      <c r="F100" s="24" t="n"/>
      <c r="G100" s="24" t="n"/>
      <c r="H100" s="25" t="n"/>
      <c r="I100" s="25" t="n"/>
      <c r="J100" s="25" t="n"/>
      <c r="K100" s="26">
        <f>IF($B100="","",IF($F100="",Einstellungen!$B$2,$F100))</f>
        <v/>
      </c>
      <c r="L100" s="26">
        <f>IF($B100="","",IF($G100="",Einstellungen!$B$3,$G100))</f>
        <v/>
      </c>
      <c r="M100" s="27">
        <f>IF($B100="","",IF($H100="",Einstellungen!$B$4,$H100))</f>
        <v/>
      </c>
      <c r="N100" s="27">
        <f>IF($B100="","",IF($I100="",Einstellungen!$B$5,$I100))</f>
        <v/>
      </c>
      <c r="O100" s="27">
        <f>IF($B100="","",IF($J100="",Einstellungen!$B$6,$J100))</f>
        <v/>
      </c>
      <c r="P100" s="28">
        <f>IF($B100="","",K100*(1-M100))</f>
        <v/>
      </c>
      <c r="Q100" s="26">
        <f>IF($B100="","",IFERROR(INT(P100/L100),0))</f>
        <v/>
      </c>
      <c r="R100" s="28">
        <f>IF($B100="","",IFERROR(P100-Q100*L100,0))</f>
        <v/>
      </c>
      <c r="S100" s="29">
        <f>IF(OR($B100="",$E100="",Q100&lt;1),"",IFERROR($E100/Q100,""))</f>
        <v/>
      </c>
      <c r="T100" s="29">
        <f>IF(S100="","",IFERROR(CEILING(S100/N100,Einstellungen!$B$7),""))</f>
        <v/>
      </c>
      <c r="U100" s="16" t="n"/>
      <c r="V100" s="30">
        <f>IF(OR($B100="",U100=""),"",IFERROR(S100/U100,""))</f>
        <v/>
      </c>
      <c r="W100" s="30">
        <f>IF(V100="","",V100-N100)</f>
        <v/>
      </c>
      <c r="X100" s="29">
        <f>IF(OR($B100="",$E100=""),"",IFERROR(CEILING($E100/O100,Einstellungen!$B$7),""))</f>
        <v/>
      </c>
      <c r="Y100" s="16" t="n"/>
      <c r="Z100" s="30">
        <f>IF(OR($B100="",Y100=""),"",IFERROR($E100/Y100,""))</f>
        <v/>
      </c>
      <c r="AA100" s="30">
        <f>IF(Z100="","",Z100-O100)</f>
        <v/>
      </c>
      <c r="AB100" s="24" t="n"/>
      <c r="AC100" s="24" t="n"/>
      <c r="AD100" s="29">
        <f>IF($B100="","",IFERROR(U100*AB100+Y100*AC100,0))</f>
        <v/>
      </c>
      <c r="AE100" s="29">
        <f>IF($B100="","",IFERROR(S100*AB100+E100*AC100,0))</f>
        <v/>
      </c>
      <c r="AF100" s="29">
        <f>IF($B100="","",AD100-AE100)</f>
        <v/>
      </c>
      <c r="AG100" s="31">
        <f>IF($B100="","",IF($A100="Nein","Inaktiv",IF(OR($A100="",$C100="",$D100=""),"Stammdaten fehlen",IF($E100="","Einkaufspreis fehlt",IF(Q100&lt;1,"Keine volle Glasportion",IF(AND(AB100&gt;0,U100=""),"Glaspreis fehlt",IF(AND(AC100&gt;0,Y100=""),"Flaschenpreis fehlt",IF(OR(W100&gt;Einstellungen!$B$8,AA100&gt;Einstellungen!$B$8),"Zielquote überschritten","OK"))))))))</f>
        <v/>
      </c>
    </row>
    <row r="101" ht="22" customHeight="1">
      <c r="A101" s="23" t="n"/>
      <c r="B101" s="23" t="n"/>
      <c r="C101" s="13" t="n"/>
      <c r="D101" s="23" t="n"/>
      <c r="E101" s="16" t="n"/>
      <c r="F101" s="24" t="n"/>
      <c r="G101" s="24" t="n"/>
      <c r="H101" s="25" t="n"/>
      <c r="I101" s="25" t="n"/>
      <c r="J101" s="25" t="n"/>
      <c r="K101" s="26">
        <f>IF($B101="","",IF($F101="",Einstellungen!$B$2,$F101))</f>
        <v/>
      </c>
      <c r="L101" s="26">
        <f>IF($B101="","",IF($G101="",Einstellungen!$B$3,$G101))</f>
        <v/>
      </c>
      <c r="M101" s="27">
        <f>IF($B101="","",IF($H101="",Einstellungen!$B$4,$H101))</f>
        <v/>
      </c>
      <c r="N101" s="27">
        <f>IF($B101="","",IF($I101="",Einstellungen!$B$5,$I101))</f>
        <v/>
      </c>
      <c r="O101" s="27">
        <f>IF($B101="","",IF($J101="",Einstellungen!$B$6,$J101))</f>
        <v/>
      </c>
      <c r="P101" s="28">
        <f>IF($B101="","",K101*(1-M101))</f>
        <v/>
      </c>
      <c r="Q101" s="26">
        <f>IF($B101="","",IFERROR(INT(P101/L101),0))</f>
        <v/>
      </c>
      <c r="R101" s="28">
        <f>IF($B101="","",IFERROR(P101-Q101*L101,0))</f>
        <v/>
      </c>
      <c r="S101" s="29">
        <f>IF(OR($B101="",$E101="",Q101&lt;1),"",IFERROR($E101/Q101,""))</f>
        <v/>
      </c>
      <c r="T101" s="29">
        <f>IF(S101="","",IFERROR(CEILING(S101/N101,Einstellungen!$B$7),""))</f>
        <v/>
      </c>
      <c r="U101" s="16" t="n"/>
      <c r="V101" s="30">
        <f>IF(OR($B101="",U101=""),"",IFERROR(S101/U101,""))</f>
        <v/>
      </c>
      <c r="W101" s="30">
        <f>IF(V101="","",V101-N101)</f>
        <v/>
      </c>
      <c r="X101" s="29">
        <f>IF(OR($B101="",$E101=""),"",IFERROR(CEILING($E101/O101,Einstellungen!$B$7),""))</f>
        <v/>
      </c>
      <c r="Y101" s="16" t="n"/>
      <c r="Z101" s="30">
        <f>IF(OR($B101="",Y101=""),"",IFERROR($E101/Y101,""))</f>
        <v/>
      </c>
      <c r="AA101" s="30">
        <f>IF(Z101="","",Z101-O101)</f>
        <v/>
      </c>
      <c r="AB101" s="24" t="n"/>
      <c r="AC101" s="24" t="n"/>
      <c r="AD101" s="29">
        <f>IF($B101="","",IFERROR(U101*AB101+Y101*AC101,0))</f>
        <v/>
      </c>
      <c r="AE101" s="29">
        <f>IF($B101="","",IFERROR(S101*AB101+E101*AC101,0))</f>
        <v/>
      </c>
      <c r="AF101" s="29">
        <f>IF($B101="","",AD101-AE101)</f>
        <v/>
      </c>
      <c r="AG101" s="31">
        <f>IF($B101="","",IF($A101="Nein","Inaktiv",IF(OR($A101="",$C101="",$D101=""),"Stammdaten fehlen",IF($E101="","Einkaufspreis fehlt",IF(Q101&lt;1,"Keine volle Glasportion",IF(AND(AB101&gt;0,U101=""),"Glaspreis fehlt",IF(AND(AC101&gt;0,Y101=""),"Flaschenpreis fehlt",IF(OR(W101&gt;Einstellungen!$B$8,AA101&gt;Einstellungen!$B$8),"Zielquote überschritten","OK"))))))))</f>
        <v/>
      </c>
    </row>
  </sheetData>
  <autoFilter ref="A1:AG101"/>
  <conditionalFormatting sqref="AG2:AG101">
    <cfRule type="expression" priority="1" dxfId="0" stopIfTrue="1">
      <formula>$AG2="OK"</formula>
    </cfRule>
    <cfRule type="expression" priority="2" dxfId="1" stopIfTrue="1">
      <formula>$AG2="Inaktiv"</formula>
    </cfRule>
    <cfRule type="expression" priority="3" dxfId="2" stopIfTrue="1">
      <formula>AND($AG2&lt;&gt;"",$AG2&lt;&gt;"OK",$AG2&lt;&gt;"Inaktiv")</formula>
    </cfRule>
  </conditionalFormatting>
  <conditionalFormatting sqref="W2:W101">
    <cfRule type="expression" priority="4" dxfId="2" stopIfTrue="1">
      <formula>AND(W2&lt;&gt;"",W2&gt;Einstellungen!$B$8)</formula>
    </cfRule>
    <cfRule type="expression" priority="5" dxfId="0" stopIfTrue="1">
      <formula>AND(W2&lt;&gt;"",W2&lt;=0)</formula>
    </cfRule>
  </conditionalFormatting>
  <conditionalFormatting sqref="AA2:AA101">
    <cfRule type="expression" priority="6" dxfId="2" stopIfTrue="1">
      <formula>AND(AA2&lt;&gt;"",AA2&gt;Einstellungen!$B$8)</formula>
    </cfRule>
    <cfRule type="expression" priority="7" dxfId="0" stopIfTrue="1">
      <formula>AND(AA2&lt;&gt;"",AA2&lt;=0)</formula>
    </cfRule>
  </conditionalFormatting>
  <conditionalFormatting sqref="U2:U101">
    <cfRule type="expression" priority="8" dxfId="3" stopIfTrue="1">
      <formula>AND($B2&lt;&gt;"",$AB2&gt;0,$U2="")</formula>
    </cfRule>
  </conditionalFormatting>
  <conditionalFormatting sqref="Y2:Y101">
    <cfRule type="expression" priority="9" dxfId="3" stopIfTrue="1">
      <formula>AND($B2&lt;&gt;"",$AC2&gt;0,$Y2="")</formula>
    </cfRule>
  </conditionalFormatting>
  <dataValidations count="11">
    <dataValidation sqref="A2:A101" showErrorMessage="1" showInputMessage="1" allowBlank="1" errorTitle="Ungültiger Aktivstatus" error="Bitte nur Ja oder Nein auswählen." promptTitle="Aktivstatus" prompt="Ja nimmt den Wein in die Auswertung auf." type="list">
      <formula1>"Ja,Nein"</formula1>
    </dataValidation>
    <dataValidation sqref="B2:B101" showErrorMessage="1" showInputMessage="1" allowBlank="1" errorTitle="Wein-ID bereits vorhanden" error="Jede ausgefüllte Wein-ID darf nur einmal vorkommen." promptTitle="Eindeutige Wein-ID" prompt="Leer lassen oder eine noch nicht verwendete ID eingeben." type="custom">
      <formula1>OR(B2="",COUNTIF($B$2:$B$101,B2)=1)</formula1>
    </dataValidation>
    <dataValidation sqref="D2:D101" showErrorMessage="1" showInputMessage="1" allowBlank="1" errorTitle="Ungültige Kategorie" error="Bitte eine Kategorie aus der Liste auswählen." type="list">
      <formula1>=$AH$2:$AH$6</formula1>
    </dataValidation>
    <dataValidation sqref="E2:E101" showErrorMessage="1" showInputMessage="1" allowBlank="1" errorTitle="Ungültiger Einkaufspreis" error="Bitte leer lassen oder einen Betrag von 0,01 € bis 1.000,00 € eingeben." type="decimal" operator="between">
      <formula1>0.01</formula1>
      <formula2>1000</formula2>
    </dataValidation>
    <dataValidation sqref="F2:F101" showErrorMessage="1" showInputMessage="1" allowBlank="1" errorTitle="Ungültiger Flascheninhalt" error="Bitte leer lassen oder 187 bis 6.000 ml eingeben." type="whole" operator="between">
      <formula1>187</formula1>
      <formula2>6000</formula2>
    </dataValidation>
    <dataValidation sqref="G2:G101" showErrorMessage="1" showInputMessage="1" allowBlank="1" errorTitle="Ungültige Glasmenge" error="Bitte leer lassen oder 50 bis 500 ml eingeben." type="whole" operator="between">
      <formula1>50</formula1>
      <formula2>500</formula2>
    </dataValidation>
    <dataValidation sqref="H2:H101" showErrorMessage="1" showInputMessage="1" allowBlank="1" errorTitle="Ungültiger Ausschankverlust" error="Bitte leer lassen oder 0,0 % bis 30,0 % eingeben." type="decimal" operator="between">
      <formula1>0</formula1>
      <formula2>0.3</formula2>
    </dataValidation>
    <dataValidation sqref="I2:J101" showErrorMessage="1" showInputMessage="1" allowBlank="1" errorTitle="Ungültige Zielquote" error="Bitte leer lassen oder 1,0 % bis 100,0 % eingeben." type="decimal" operator="between">
      <formula1>0.01</formula1>
      <formula2>1</formula2>
    </dataValidation>
    <dataValidation sqref="U2:U101" showErrorMessage="1" showInputMessage="1" allowBlank="1" errorTitle="Ungültiger Glaspreis" error="Bitte leer lassen oder einen Betrag von 0,01 € bis 1.000,00 € eingeben." type="decimal" operator="between">
      <formula1>0.01</formula1>
      <formula2>1000</formula2>
    </dataValidation>
    <dataValidation sqref="Y2:Y101" showErrorMessage="1" showInputMessage="1" allowBlank="1" errorTitle="Ungültiger Flaschenpreis" error="Bitte leer lassen oder einen Betrag von 0,01 € bis 1.000,00 € eingeben." type="decimal" operator="between">
      <formula1>0.01</formula1>
      <formula2>1000</formula2>
    </dataValidation>
    <dataValidation sqref="AB2:AC101" showErrorMessage="1" showInputMessage="1" allowBlank="1" errorTitle="Ungültige Planmenge" error="Bitte eine ganze Zahl von 0 bis 10.000 eingeben." type="whole" operator="between">
      <formula1>0</formula1>
      <formula2>10000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 gastronomische Weinkalkulation</dc:creator>
  <dc:title xmlns:dc="http://purl.org/dc/elements/1.1/">Weinkalkulation Gastronomie</dc:title>
  <dc:subject xmlns:dc="http://purl.org/dc/elements/1.1/">Kalkulationshilfe für Glas- und Flaschenverkaufspreise</dc:subject>
  <dcterms:created xmlns:dcterms="http://purl.org/dc/terms/" xmlns:xsi="http://www.w3.org/2001/XMLSchema-instance" xsi:type="dcterms:W3CDTF">2026-09-08T13:33:47Z</dcterms:created>
  <dcterms:modified xmlns:dcterms="http://purl.org/dc/terms/" xmlns:xsi="http://www.w3.org/2001/XMLSchema-instance" xsi:type="dcterms:W3CDTF">2026-09-08T13:33:47Z</dcterms:modified>
</cp:coreProperties>
</file>