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Kalkulation" sheetId="2" state="visible" r:id="rId2"/>
    <sheet xmlns:r="http://schemas.openxmlformats.org/officeDocument/2006/relationships" name="Parameter" sheetId="3" state="visible" r:id="rId3"/>
    <sheet xmlns:r="http://schemas.openxmlformats.org/officeDocument/2006/relationships" name="Hinweise" sheetId="4" state="visible" r:id="rId4"/>
  </sheets>
  <definedNames>
    <definedName name="_xlnm._FilterDatabase" localSheetId="1" hidden="1">'Kalkulation'!$A$4:$S$104</definedName>
    <definedName name="_xlnm._FilterDatabase" localSheetId="2" hidden="1">'Parameter'!$A$3:$D$12</definedName>
    <definedName name="_xlnm._FilterDatabase" localSheetId="3" hidden="1">'Hinweise'!$A$3:$B$13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.##0"/>
    <numFmt numFmtId="165" formatCode="#.##0,00 [$€-407]"/>
    <numFmt numFmtId="166" formatCode="0,0%"/>
    <numFmt numFmtId="167" formatCode="DD.MM.YYYY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i val="1"/>
      <color rgb="005F6872"/>
      <sz val="9"/>
    </font>
    <font>
      <name val="Aptos"/>
      <b val="1"/>
      <color rgb="00FFFFFF"/>
      <sz val="10"/>
    </font>
    <font>
      <name val="Aptos"/>
      <b val="1"/>
      <color rgb="00263238"/>
      <sz val="10"/>
    </font>
    <font>
      <name val="Aptos"/>
      <color rgb="00263238"/>
      <sz val="10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5F1E7"/>
      </patternFill>
    </fill>
    <fill>
      <patternFill patternType="solid">
        <fgColor rgb="00A84F2A"/>
      </patternFill>
    </fill>
    <fill>
      <patternFill patternType="solid">
        <fgColor rgb="00FFFFFF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/>
    </xf>
    <xf numFmtId="167" fontId="5" fillId="6" borderId="1" applyAlignment="1" pivotButton="0" quotePrefix="0" xfId="0">
      <alignment horizontal="center" vertical="center"/>
    </xf>
    <xf numFmtId="165" fontId="5" fillId="6" borderId="1" applyAlignment="1" pivotButton="0" quotePrefix="0" xfId="0">
      <alignment horizontal="left" vertical="center"/>
    </xf>
    <xf numFmtId="166" fontId="5" fillId="6" borderId="1" applyAlignment="1" pivotButton="0" quotePrefix="0" xfId="0">
      <alignment horizontal="left" vertical="center"/>
    </xf>
    <xf numFmtId="164" fontId="5" fillId="6" borderId="1" applyAlignment="1" pivotButton="0" quotePrefix="0" xfId="0">
      <alignment horizontal="center" vertical="center"/>
    </xf>
    <xf numFmtId="166" fontId="5" fillId="3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center" vertical="center"/>
    </xf>
    <xf numFmtId="166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top" wrapText="1"/>
    </xf>
    <xf numFmtId="0" fontId="5" fillId="3" borderId="1" applyAlignment="1" pivotButton="0" quotePrefix="0" xfId="0">
      <alignment horizontal="left" vertical="top" wrapText="1"/>
    </xf>
    <xf numFmtId="165" fontId="4" fillId="6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7" fontId="4" fillId="6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top" wrapText="1"/>
    </xf>
    <xf numFmtId="0" fontId="4" fillId="3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A84F2A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  <dxf>
      <font>
        <name val="Aptos"/>
        <b val="1"/>
        <color rgb="00A84F2A"/>
        <sz val="10"/>
      </font>
      <fill>
        <patternFill patternType="solid">
          <fgColor rgb="00FFF0A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Plan-DB nach Kategorie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'Übersicht'!E4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'Übersicht'!$D$5:$D$10</f>
            </numRef>
          </cat>
          <val>
            <numRef>
              <f>'Übersicht'!$E$5:$E$10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Kategorie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numFmt formatCode="#.##0,00 [$€-407]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11</row>
      <rowOff>0</rowOff>
    </from>
    <ext cx="4860000" cy="266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" customWidth="1" min="3" max="3"/>
    <col width="18" customWidth="1" min="4" max="4"/>
    <col width="18" customWidth="1" min="5" max="5"/>
    <col width="3" customWidth="1" min="6" max="6"/>
    <col width="21" customWidth="1" min="7" max="7"/>
    <col width="27" customWidth="1" min="8" max="8"/>
  </cols>
  <sheetData>
    <row r="1" ht="30" customHeight="1">
      <c r="A1" s="1" t="inlineStr">
        <is>
          <t>Take-away-Kalkulation – Übersicht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40" t="n"/>
    </row>
    <row r="2" ht="22" customHeight="1">
      <c r="A2" s="3" t="inlineStr">
        <is>
          <t>Kennzahlen für den gewählten Planungszeitraum; alle Beispieldaten sind eindeutig fiktiv.</t>
        </is>
      </c>
    </row>
    <row r="3">
      <c r="A3" s="4" t="inlineStr">
        <is>
          <t>Auswertungszeitraum</t>
        </is>
      </c>
      <c r="B3" s="5">
        <f>IF(OR(Parameter!$B$11="",Parameter!$B$12=""),"",TEXT(Parameter!$B$11,"dd.mm.yyyy")&amp;" bis "&amp;TEXT(Parameter!$B$12,"dd.mm.yyyy"))</f>
        <v/>
      </c>
    </row>
    <row r="4">
      <c r="A4" s="6" t="inlineStr">
        <is>
          <t>Kennzahl</t>
        </is>
      </c>
      <c r="B4" s="6" t="inlineStr">
        <is>
          <t>Wert</t>
        </is>
      </c>
      <c r="D4" s="6" t="inlineStr">
        <is>
          <t>Kategorie</t>
        </is>
      </c>
      <c r="E4" s="6" t="inlineStr">
        <is>
          <t>Plan-DB</t>
        </is>
      </c>
      <c r="G4" s="6" t="inlineStr">
        <is>
          <t>Prüfpunkt</t>
        </is>
      </c>
      <c r="H4" s="6" t="inlineStr">
        <is>
          <t>Ergebnis</t>
        </is>
      </c>
    </row>
    <row r="5">
      <c r="A5" s="7" t="inlineStr">
        <is>
          <t>Positionen im Zeitraum</t>
        </is>
      </c>
      <c r="B5" s="8">
        <f>IF(OR(Parameter!$B$11="",Parameter!$B$12=""),"",COUNTIFS(Kalkulation!$E$5:$E$104,"&gt;="&amp;Parameter!$B$11,Kalkulation!$E$5:$E$104,"&lt;="&amp;Parameter!$B$12,Kalkulation!$B$5:$B$104,"&lt;&gt;"))</f>
        <v/>
      </c>
      <c r="D5" s="7">
        <f>Parameter!$F$4</f>
        <v/>
      </c>
      <c r="E5" s="9">
        <f>IF($D5="","",SUMIFS(Kalkulation!$R$5:$R$104,Kalkulation!$C$5:$C$104,$D5,Kalkulation!$D$5:$D$104,"Aktiv",Kalkulation!$E$5:$E$104,"&gt;="&amp;Parameter!$B$11,Kalkulation!$E$5:$E$104,"&lt;="&amp;Parameter!$B$12))</f>
        <v/>
      </c>
      <c r="G5" s="7" t="inlineStr">
        <is>
          <t>Eingabeprüfung</t>
        </is>
      </c>
      <c r="H5" s="10">
        <f>IF($B$14="","Keine Berechnung",IF($B$14=0,"Keine Warnung",$B$14&amp;" Position(en) prüfen"))</f>
        <v/>
      </c>
    </row>
    <row r="6">
      <c r="A6" s="11" t="inlineStr">
        <is>
          <t>Aktive Gerichte</t>
        </is>
      </c>
      <c r="B6" s="12">
        <f>IF(OR(Parameter!$B$11="",Parameter!$B$12=""),"",COUNTIFS(Kalkulation!$D$5:$D$104,"Aktiv",Kalkulation!$E$5:$E$104,"&gt;="&amp;Parameter!$B$11,Kalkulation!$E$5:$E$104,"&lt;="&amp;Parameter!$B$12))</f>
        <v/>
      </c>
      <c r="D6" s="11">
        <f>Parameter!$F$5</f>
        <v/>
      </c>
      <c r="E6" s="13">
        <f>IF($D6="","",SUMIFS(Kalkulation!$R$5:$R$104,Kalkulation!$C$5:$C$104,$D6,Kalkulation!$D$5:$D$104,"Aktiv",Kalkulation!$E$5:$E$104,"&gt;="&amp;Parameter!$B$11,Kalkulation!$E$5:$E$104,"&lt;="&amp;Parameter!$B$12))</f>
        <v/>
      </c>
      <c r="G6" s="11" t="inlineStr">
        <is>
          <t>Marge zum Ziel</t>
        </is>
      </c>
      <c r="H6" s="14">
        <f>IF($B$13="","Keine Berechnung",IF($B$13&gt;=0,"Ziel erreicht","Unter Ziel"))</f>
        <v/>
      </c>
    </row>
    <row r="7">
      <c r="A7" s="7" t="inlineStr">
        <is>
          <t>Planportionen aktiv</t>
        </is>
      </c>
      <c r="B7" s="8">
        <f>IF(OR(Parameter!$B$11="",Parameter!$B$12=""),"",SUMIFS(Kalkulation!$K$5:$K$104,Kalkulation!$D$5:$D$104,"Aktiv",Kalkulation!$E$5:$E$104,"&gt;="&amp;Parameter!$B$11,Kalkulation!$E$5:$E$104,"&lt;="&amp;Parameter!$B$12))</f>
        <v/>
      </c>
      <c r="D7" s="7">
        <f>Parameter!$F$6</f>
        <v/>
      </c>
      <c r="E7" s="9">
        <f>IF($D7="","",SUMIFS(Kalkulation!$R$5:$R$104,Kalkulation!$C$5:$C$104,$D7,Kalkulation!$D$5:$D$104,"Aktiv",Kalkulation!$E$5:$E$104,"&gt;="&amp;Parameter!$B$11,Kalkulation!$E$5:$E$104,"&lt;="&amp;Parameter!$B$12))</f>
        <v/>
      </c>
      <c r="G7" s="7" t="inlineStr">
        <is>
          <t>Parameterprüfung</t>
        </is>
      </c>
      <c r="H7" s="10">
        <f>IF(OR(Parameter!$B$11="",Parameter!$B$12=""),"Zeitraum fehlt",IF(Parameter!$B$12&lt;Parameter!$B$11,"Zeitraum prüfen",IF(Parameter!$B$8&gt;=Parameter!$B$7,"Schwellen prüfen","Parameter plausibel")))</f>
        <v/>
      </c>
    </row>
    <row r="8">
      <c r="A8" s="11" t="inlineStr">
        <is>
          <t>Planumsatz aktiv</t>
        </is>
      </c>
      <c r="B8" s="15">
        <f>IF(OR(Parameter!$B$11="",Parameter!$B$12=""),"",SUMPRODUCT((Kalkulation!$D$5:$D$104="Aktiv")*(Kalkulation!$E$5:$E$104&gt;=Parameter!$B$11)*(Kalkulation!$E$5:$E$104&lt;=Parameter!$B$12)*Kalkulation!$F$5:$F$104*Kalkulation!$K$5:$K$104))</f>
        <v/>
      </c>
      <c r="D8" s="11">
        <f>Parameter!$F$7</f>
        <v/>
      </c>
      <c r="E8" s="13">
        <f>IF($D8="","",SUMIFS(Kalkulation!$R$5:$R$104,Kalkulation!$C$5:$C$104,$D8,Kalkulation!$D$5:$D$104,"Aktiv",Kalkulation!$E$5:$E$104,"&gt;="&amp;Parameter!$B$11,Kalkulation!$E$5:$E$104,"&lt;="&amp;Parameter!$B$12))</f>
        <v/>
      </c>
    </row>
    <row r="9">
      <c r="A9" s="7" t="inlineStr">
        <is>
          <t>Plan-Gesamtkosten aktiv</t>
        </is>
      </c>
      <c r="B9" s="16">
        <f>IF(OR(Parameter!$B$11="",Parameter!$B$12=""),"",IFERROR(SUMPRODUCT((Kalkulation!$D$5:$D$104="Aktiv")*(Kalkulation!$E$5:$E$104&gt;=Parameter!$B$11)*(Kalkulation!$E$5:$E$104&lt;=Parameter!$B$12),Kalkulation!$O$5:$O$104,Kalkulation!$K$5:$K$104),0))</f>
        <v/>
      </c>
      <c r="D9" s="7">
        <f>Parameter!$F$8</f>
        <v/>
      </c>
      <c r="E9" s="9">
        <f>IF($D9="","",SUMIFS(Kalkulation!$R$5:$R$104,Kalkulation!$C$5:$C$104,$D9,Kalkulation!$D$5:$D$104,"Aktiv",Kalkulation!$E$5:$E$104,"&gt;="&amp;Parameter!$B$11,Kalkulation!$E$5:$E$104,"&lt;="&amp;Parameter!$B$12))</f>
        <v/>
      </c>
    </row>
    <row r="10">
      <c r="A10" s="11" t="inlineStr">
        <is>
          <t>Plan-Deckungsbeitrag aktiv</t>
        </is>
      </c>
      <c r="B10" s="15">
        <f>IF(OR(Parameter!$B$11="",Parameter!$B$12=""),"",SUMIFS(Kalkulation!$R$5:$R$104,Kalkulation!$D$5:$D$104,"Aktiv",Kalkulation!$E$5:$E$104,"&gt;="&amp;Parameter!$B$11,Kalkulation!$E$5:$E$104,"&lt;="&amp;Parameter!$B$12))</f>
        <v/>
      </c>
      <c r="D10" s="11">
        <f>Parameter!$F$9</f>
        <v/>
      </c>
      <c r="E10" s="13">
        <f>IF($D10="","",SUMIFS(Kalkulation!$R$5:$R$104,Kalkulation!$C$5:$C$104,$D10,Kalkulation!$D$5:$D$104,"Aktiv",Kalkulation!$E$5:$E$104,"&gt;="&amp;Parameter!$B$11,Kalkulation!$E$5:$E$104,"&lt;="&amp;Parameter!$B$12))</f>
        <v/>
      </c>
    </row>
    <row r="11">
      <c r="A11" s="7" t="inlineStr">
        <is>
          <t>Gewichtete DB-Marge</t>
        </is>
      </c>
      <c r="B11" s="17">
        <f>IFERROR(IF($B$10="","",$B$10/$B$8),"")</f>
        <v/>
      </c>
    </row>
    <row r="12">
      <c r="A12" s="11" t="inlineStr">
        <is>
          <t>Ziel-DB-Marge</t>
        </is>
      </c>
      <c r="B12" s="18">
        <f>IFERROR(VLOOKUP("Ziel-DB-Marge",Parameter!$A$4:$B$12,2,FALSE),"")</f>
        <v/>
      </c>
    </row>
    <row r="13">
      <c r="A13" s="7" t="inlineStr">
        <is>
          <t>Abstand zum Ziel</t>
        </is>
      </c>
      <c r="B13" s="17">
        <f>IF(OR($B$11="",$B$12=""),"",$B$11-$B$12)</f>
        <v/>
      </c>
    </row>
    <row r="14">
      <c r="A14" s="11" t="inlineStr">
        <is>
          <t>Warnungen im Zeitraum</t>
        </is>
      </c>
      <c r="B14" s="12">
        <f>IF(OR(Parameter!$B$11="",Parameter!$B$12=""),"",COUNTIFS(Kalkulation!$E$5:$E$104,"&gt;="&amp;Parameter!$B$11,Kalkulation!$E$5:$E$104,"&lt;="&amp;Parameter!$B$12,Kalkulation!$S$5:$S$104,"&lt;&gt;OK",Kalkulation!$S$5:$S$104,"&lt;&gt;"))</f>
        <v/>
      </c>
    </row>
    <row r="15">
      <c r="A15" s="7" t="inlineStr">
        <is>
          <t>Verlustpositionen</t>
        </is>
      </c>
      <c r="B15" s="8">
        <f>IF(OR(Parameter!$B$11="",Parameter!$B$12=""),"",COUNTIFS(Kalkulation!$E$5:$E$104,"&gt;="&amp;Parameter!$B$11,Kalkulation!$E$5:$E$104,"&lt;="&amp;Parameter!$B$12,Kalkulation!$S$5:$S$104,"Verlust"))</f>
        <v/>
      </c>
    </row>
    <row r="16">
      <c r="A16" s="11" t="inlineStr">
        <is>
          <t>Letztes Kalkulationsdatum</t>
        </is>
      </c>
      <c r="B16" s="19">
        <f>IF(COUNT(Kalkulation!$E$5:$E$104)=0,"",MAX(Kalkulation!$E$5:$E$104))</f>
        <v/>
      </c>
    </row>
  </sheetData>
  <mergeCells count="1">
    <mergeCell ref="A1:Q1"/>
  </mergeCells>
  <conditionalFormatting sqref="B11">
    <cfRule type="expression" priority="1" dxfId="0" stopIfTrue="1">
      <formula>AND($B$11&lt;&gt;"",$B$12&lt;&gt;"",$B$11&lt;$B$12)</formula>
    </cfRule>
  </conditionalFormatting>
  <conditionalFormatting sqref="B13">
    <cfRule type="expression" priority="2" dxfId="0" stopIfTrue="1">
      <formula>AND($B$13&lt;&gt;"",$B$13&lt;0)</formula>
    </cfRule>
    <cfRule type="expression" priority="3" dxfId="1" stopIfTrue="1">
      <formula>AND($B$13&lt;&gt;"",$B$13&gt;=0)</formula>
    </cfRule>
  </conditionalFormatting>
  <conditionalFormatting sqref="H5">
    <cfRule type="expression" priority="4" dxfId="0" stopIfTrue="1">
      <formula>AND($B$14&lt;&gt;"",$B$14&gt;0)</formula>
    </cfRule>
    <cfRule type="expression" priority="5" dxfId="1" stopIfTrue="1">
      <formula>AND($B$14&lt;&gt;"",$B$14=0)</formula>
    </cfRule>
  </conditionalFormatting>
  <conditionalFormatting sqref="H6">
    <cfRule type="expression" priority="6" dxfId="0" stopIfTrue="1">
      <formula>$H$6="Unter Ziel"</formula>
    </cfRule>
    <cfRule type="expression" priority="7" dxfId="1" stopIfTrue="1">
      <formula>$H$6="Ziel erreicht"</formula>
    </cfRule>
  </conditionalFormatting>
  <conditionalFormatting sqref="H7">
    <cfRule type="expression" priority="8" dxfId="0" stopIfTrue="1">
      <formula>$H$7&lt;&gt;"Parameter plausibel"</formula>
    </cfRule>
    <cfRule type="expression" priority="9" dxfId="1" stopIfTrue="1">
      <formula>$H$7="Parameter plausibel"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14" customWidth="1" min="3" max="3"/>
    <col width="12" customWidth="1" min="4" max="4"/>
    <col width="17" customWidth="1" min="5" max="5"/>
    <col width="16" customWidth="1" min="6" max="6"/>
    <col width="18" customWidth="1" min="7" max="7"/>
    <col width="17" customWidth="1" min="8" max="8"/>
    <col width="13" customWidth="1" min="9" max="9"/>
    <col width="16" customWidth="1" min="10" max="10"/>
    <col width="14" customWidth="1" min="11" max="11"/>
    <col width="18" customWidth="1" min="12" max="12"/>
    <col width="18" customWidth="1" min="13" max="13"/>
    <col width="20" customWidth="1" min="14" max="14"/>
    <col width="20" customWidth="1" min="15" max="15"/>
    <col width="21" customWidth="1" min="16" max="16"/>
    <col width="13" customWidth="1" min="17" max="17"/>
    <col width="18" customWidth="1" min="18" max="18"/>
    <col width="18" customWidth="1" min="19" max="19"/>
  </cols>
  <sheetData>
    <row r="1" ht="30" customHeight="1">
      <c r="A1" s="1" t="inlineStr">
        <is>
          <t>Take-away-Kalkulation – Gerichte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40" t="n"/>
    </row>
    <row r="2" ht="22" customHeight="1">
      <c r="A2" s="3" t="inlineStr">
        <is>
          <t>Gelbe Zellen sind bearbeitbar; Kosten und Deckungsbeiträge werden je Portion und Planmenge berechnet.</t>
        </is>
      </c>
    </row>
    <row r="3"/>
    <row r="4" ht="48" customHeight="1">
      <c r="A4" s="20" t="inlineStr">
        <is>
          <t>Kennung</t>
        </is>
      </c>
      <c r="B4" s="20" t="inlineStr">
        <is>
          <t>Gericht</t>
        </is>
      </c>
      <c r="C4" s="20" t="inlineStr">
        <is>
          <t>Kategorie</t>
        </is>
      </c>
      <c r="D4" s="20" t="inlineStr">
        <is>
          <t>Status</t>
        </is>
      </c>
      <c r="E4" s="20" t="inlineStr">
        <is>
          <t>Kalkulationsdatum</t>
        </is>
      </c>
      <c r="F4" s="20" t="inlineStr">
        <is>
          <t>Preis je Portion</t>
        </is>
      </c>
      <c r="G4" s="20" t="inlineStr">
        <is>
          <t>Wareneinsatz je Portion</t>
        </is>
      </c>
      <c r="H4" s="20" t="inlineStr">
        <is>
          <t>Verpackung Eingabe</t>
        </is>
      </c>
      <c r="I4" s="20" t="inlineStr">
        <is>
          <t>Provision</t>
        </is>
      </c>
      <c r="J4" s="20" t="inlineStr">
        <is>
          <t>Zahlungsgebühr</t>
        </is>
      </c>
      <c r="K4" s="20" t="inlineStr">
        <is>
          <t>Planportionen</t>
        </is>
      </c>
      <c r="L4" s="6" t="inlineStr">
        <is>
          <t>Verpackung effektiv</t>
        </is>
      </c>
      <c r="M4" s="6" t="inlineStr">
        <is>
          <t>Provision je Portion</t>
        </is>
      </c>
      <c r="N4" s="6" t="inlineStr">
        <is>
          <t>Zahlungsgebühr je Portion</t>
        </is>
      </c>
      <c r="O4" s="6" t="inlineStr">
        <is>
          <t>Gesamtkosten je Portion</t>
        </is>
      </c>
      <c r="P4" s="6" t="inlineStr">
        <is>
          <t>Deckungsbeitrag je Portion</t>
        </is>
      </c>
      <c r="Q4" s="6" t="inlineStr">
        <is>
          <t>DB-Marge</t>
        </is>
      </c>
      <c r="R4" s="6" t="inlineStr">
        <is>
          <t>Plan-DB gesamt</t>
        </is>
      </c>
      <c r="S4" s="6" t="inlineStr">
        <is>
          <t>Prüfung</t>
        </is>
      </c>
    </row>
    <row r="5">
      <c r="A5" s="21" t="inlineStr">
        <is>
          <t>TK-001</t>
        </is>
      </c>
      <c r="B5" s="22" t="inlineStr">
        <is>
          <t>Fiktive Hafen-Bowl</t>
        </is>
      </c>
      <c r="C5" s="21" t="inlineStr">
        <is>
          <t>Bowl</t>
        </is>
      </c>
      <c r="D5" s="21" t="inlineStr">
        <is>
          <t>Aktiv</t>
        </is>
      </c>
      <c r="E5" s="23" t="n">
        <v>46266</v>
      </c>
      <c r="F5" s="24" t="n">
        <v>12.9</v>
      </c>
      <c r="G5" s="24" t="n">
        <v>3.6</v>
      </c>
      <c r="H5" s="24" t="n"/>
      <c r="I5" s="25" t="n">
        <v>0.14</v>
      </c>
      <c r="J5" s="25" t="n"/>
      <c r="K5" s="26" t="n">
        <v>55</v>
      </c>
      <c r="L5" s="9">
        <f>IF(OR($B5="",$F5=""),"",IF($H5="",IFERROR(VLOOKUP("Standard Verpackung",Parameter!$A$4:$B$12,2,FALSE),""),$H5))</f>
        <v/>
      </c>
      <c r="M5" s="9">
        <f>IF(OR($B5="",$F5=""),"",$F5*IF($I5="",IFERROR(VLOOKUP("Standard Provision",Parameter!$A$4:$B$12,2,FALSE),0),$I5))</f>
        <v/>
      </c>
      <c r="N5" s="9">
        <f>IF(OR($B5="",$F5=""),"",$F5*IF($J5="",IFERROR(VLOOKUP("Standard Zahlungsgebühr",Parameter!$A$4:$B$12,2,FALSE),0),$J5))</f>
        <v/>
      </c>
      <c r="O5" s="9">
        <f>IF(OR($B5="",$F5="",$G5=""),"",SUM($G5,$L5,$M5,$N5))</f>
        <v/>
      </c>
      <c r="P5" s="9">
        <f>IF(OR($F5="",$O5=""),"",$F5-$O5)</f>
        <v/>
      </c>
      <c r="Q5" s="27">
        <f>IFERROR(IF(OR($F5="",$P5=""),"",$P5/$F5),"")</f>
        <v/>
      </c>
      <c r="R5" s="9">
        <f>IF(OR($K5="",$P5=""),"",$K5*$P5)</f>
        <v/>
      </c>
      <c r="S5" s="28">
        <f>IF(AND($A5="",$B5=""),"",IF(OR($A5="",$B5="",$C5="",$D5="",$E5="",$F5="",$G5="",$K5=""),"Eingabe fehlt",IF($P5="","Eingabe fehlt",IF($P5&lt;0,"Verlust",IF($Q5&lt;IFERROR(VLOOKUP("Warnschwelle Marge",Parameter!$A$4:$B$12,2,FALSE),0),"Marge prüfen","OK")))))</f>
        <v/>
      </c>
    </row>
    <row r="6">
      <c r="A6" s="21" t="inlineStr">
        <is>
          <t>TK-002</t>
        </is>
      </c>
      <c r="B6" s="22" t="inlineStr">
        <is>
          <t>Fiktiver Kräuterhof-Burger</t>
        </is>
      </c>
      <c r="C6" s="21" t="inlineStr">
        <is>
          <t>Burger</t>
        </is>
      </c>
      <c r="D6" s="21" t="inlineStr">
        <is>
          <t>Aktiv</t>
        </is>
      </c>
      <c r="E6" s="23" t="n">
        <v>46267</v>
      </c>
      <c r="F6" s="24" t="n">
        <v>13.5</v>
      </c>
      <c r="G6" s="24" t="n">
        <v>4.1</v>
      </c>
      <c r="H6" s="24" t="n">
        <v>0.55</v>
      </c>
      <c r="I6" s="25" t="n">
        <v>0.18</v>
      </c>
      <c r="J6" s="25" t="n">
        <v>0.019</v>
      </c>
      <c r="K6" s="26" t="n">
        <v>45</v>
      </c>
      <c r="L6" s="13">
        <f>IF(OR($B6="",$F6=""),"",IF($H6="",IFERROR(VLOOKUP("Standard Verpackung",Parameter!$A$4:$B$12,2,FALSE),""),$H6))</f>
        <v/>
      </c>
      <c r="M6" s="13">
        <f>IF(OR($B6="",$F6=""),"",$F6*IF($I6="",IFERROR(VLOOKUP("Standard Provision",Parameter!$A$4:$B$12,2,FALSE),0),$I6))</f>
        <v/>
      </c>
      <c r="N6" s="13">
        <f>IF(OR($B6="",$F6=""),"",$F6*IF($J6="",IFERROR(VLOOKUP("Standard Zahlungsgebühr",Parameter!$A$4:$B$12,2,FALSE),0),$J6))</f>
        <v/>
      </c>
      <c r="O6" s="13">
        <f>IF(OR($B6="",$F6="",$G6=""),"",SUM($G6,$L6,$M6,$N6))</f>
        <v/>
      </c>
      <c r="P6" s="13">
        <f>IF(OR($F6="",$O6=""),"",$F6-$O6)</f>
        <v/>
      </c>
      <c r="Q6" s="29">
        <f>IFERROR(IF(OR($F6="",$P6=""),"",$P6/$F6),"")</f>
        <v/>
      </c>
      <c r="R6" s="13">
        <f>IF(OR($K6="",$P6=""),"",$K6*$P6)</f>
        <v/>
      </c>
      <c r="S6" s="30">
        <f>IF(AND($A6="",$B6=""),"",IF(OR($A6="",$B6="",$C6="",$D6="",$E6="",$F6="",$G6="",$K6=""),"Eingabe fehlt",IF($P6="","Eingabe fehlt",IF($P6&lt;0,"Verlust",IF($Q6&lt;IFERROR(VLOOKUP("Warnschwelle Marge",Parameter!$A$4:$B$12,2,FALSE),0),"Marge prüfen","OK")))))</f>
        <v/>
      </c>
    </row>
    <row r="7">
      <c r="A7" s="21" t="inlineStr">
        <is>
          <t>TK-003</t>
        </is>
      </c>
      <c r="B7" s="22" t="inlineStr">
        <is>
          <t>Fiktive Paprika-Pasta</t>
        </is>
      </c>
      <c r="C7" s="21" t="inlineStr">
        <is>
          <t>Pasta</t>
        </is>
      </c>
      <c r="D7" s="21" t="inlineStr">
        <is>
          <t>Aktiv</t>
        </is>
      </c>
      <c r="E7" s="23" t="n">
        <v>46268</v>
      </c>
      <c r="F7" s="24" t="n">
        <v>11.8</v>
      </c>
      <c r="G7" s="24" t="n">
        <v>3.2</v>
      </c>
      <c r="H7" s="24" t="n">
        <v>0.5</v>
      </c>
      <c r="I7" s="25" t="n"/>
      <c r="J7" s="25" t="n">
        <v>0.019</v>
      </c>
      <c r="K7" s="26" t="n">
        <v>48</v>
      </c>
      <c r="L7" s="9">
        <f>IF(OR($B7="",$F7=""),"",IF($H7="",IFERROR(VLOOKUP("Standard Verpackung",Parameter!$A$4:$B$12,2,FALSE),""),$H7))</f>
        <v/>
      </c>
      <c r="M7" s="9">
        <f>IF(OR($B7="",$F7=""),"",$F7*IF($I7="",IFERROR(VLOOKUP("Standard Provision",Parameter!$A$4:$B$12,2,FALSE),0),$I7))</f>
        <v/>
      </c>
      <c r="N7" s="9">
        <f>IF(OR($B7="",$F7=""),"",$F7*IF($J7="",IFERROR(VLOOKUP("Standard Zahlungsgebühr",Parameter!$A$4:$B$12,2,FALSE),0),$J7))</f>
        <v/>
      </c>
      <c r="O7" s="9">
        <f>IF(OR($B7="",$F7="",$G7=""),"",SUM($G7,$L7,$M7,$N7))</f>
        <v/>
      </c>
      <c r="P7" s="9">
        <f>IF(OR($F7="",$O7=""),"",$F7-$O7)</f>
        <v/>
      </c>
      <c r="Q7" s="27">
        <f>IFERROR(IF(OR($F7="",$P7=""),"",$P7/$F7),"")</f>
        <v/>
      </c>
      <c r="R7" s="9">
        <f>IF(OR($K7="",$P7=""),"",$K7*$P7)</f>
        <v/>
      </c>
      <c r="S7" s="28">
        <f>IF(AND($A7="",$B7=""),"",IF(OR($A7="",$B7="",$C7="",$D7="",$E7="",$F7="",$G7="",$K7=""),"Eingabe fehlt",IF($P7="","Eingabe fehlt",IF($P7&lt;0,"Verlust",IF($Q7&lt;IFERROR(VLOOKUP("Warnschwelle Marge",Parameter!$A$4:$B$12,2,FALSE),0),"Marge prüfen","OK")))))</f>
        <v/>
      </c>
    </row>
    <row r="8">
      <c r="A8" s="21" t="inlineStr">
        <is>
          <t>TK-004</t>
        </is>
      </c>
      <c r="B8" s="22" t="inlineStr">
        <is>
          <t>Fiktiver Marktgarten-Salat</t>
        </is>
      </c>
      <c r="C8" s="21" t="inlineStr">
        <is>
          <t>Salat</t>
        </is>
      </c>
      <c r="D8" s="21" t="inlineStr">
        <is>
          <t>Aktiv</t>
        </is>
      </c>
      <c r="E8" s="23" t="n">
        <v>46269</v>
      </c>
      <c r="F8" s="24" t="n">
        <v>10.5</v>
      </c>
      <c r="G8" s="24" t="n">
        <v>5.2</v>
      </c>
      <c r="H8" s="24" t="n">
        <v>0.65</v>
      </c>
      <c r="I8" s="25" t="n">
        <v>0.22</v>
      </c>
      <c r="J8" s="25" t="n">
        <v>0.019</v>
      </c>
      <c r="K8" s="26" t="n">
        <v>38</v>
      </c>
      <c r="L8" s="13">
        <f>IF(OR($B8="",$F8=""),"",IF($H8="",IFERROR(VLOOKUP("Standard Verpackung",Parameter!$A$4:$B$12,2,FALSE),""),$H8))</f>
        <v/>
      </c>
      <c r="M8" s="13">
        <f>IF(OR($B8="",$F8=""),"",$F8*IF($I8="",IFERROR(VLOOKUP("Standard Provision",Parameter!$A$4:$B$12,2,FALSE),0),$I8))</f>
        <v/>
      </c>
      <c r="N8" s="13">
        <f>IF(OR($B8="",$F8=""),"",$F8*IF($J8="",IFERROR(VLOOKUP("Standard Zahlungsgebühr",Parameter!$A$4:$B$12,2,FALSE),0),$J8))</f>
        <v/>
      </c>
      <c r="O8" s="13">
        <f>IF(OR($B8="",$F8="",$G8=""),"",SUM($G8,$L8,$M8,$N8))</f>
        <v/>
      </c>
      <c r="P8" s="13">
        <f>IF(OR($F8="",$O8=""),"",$F8-$O8)</f>
        <v/>
      </c>
      <c r="Q8" s="29">
        <f>IFERROR(IF(OR($F8="",$P8=""),"",$P8/$F8),"")</f>
        <v/>
      </c>
      <c r="R8" s="13">
        <f>IF(OR($K8="",$P8=""),"",$K8*$P8)</f>
        <v/>
      </c>
      <c r="S8" s="30">
        <f>IF(AND($A8="",$B8=""),"",IF(OR($A8="",$B8="",$C8="",$D8="",$E8="",$F8="",$G8="",$K8=""),"Eingabe fehlt",IF($P8="","Eingabe fehlt",IF($P8&lt;0,"Verlust",IF($Q8&lt;IFERROR(VLOOKUP("Warnschwelle Marge",Parameter!$A$4:$B$12,2,FALSE),0),"Marge prüfen","OK")))))</f>
        <v/>
      </c>
    </row>
    <row r="9">
      <c r="A9" s="21" t="inlineStr">
        <is>
          <t>TK-005</t>
        </is>
      </c>
      <c r="B9" s="22" t="inlineStr">
        <is>
          <t>Fiktives Wolken-Dessert</t>
        </is>
      </c>
      <c r="C9" s="21" t="inlineStr">
        <is>
          <t>Dessert</t>
        </is>
      </c>
      <c r="D9" s="21" t="inlineStr">
        <is>
          <t>Aktiv</t>
        </is>
      </c>
      <c r="E9" s="23" t="n">
        <v>46270</v>
      </c>
      <c r="F9" s="24" t="n">
        <v>6.2</v>
      </c>
      <c r="G9" s="24" t="n">
        <v>1.5</v>
      </c>
      <c r="H9" s="24" t="n">
        <v>0.35</v>
      </c>
      <c r="I9" s="25" t="n">
        <v>0.12</v>
      </c>
      <c r="J9" s="25" t="n">
        <v>0.019</v>
      </c>
      <c r="K9" s="26" t="n">
        <v>60</v>
      </c>
      <c r="L9" s="9">
        <f>IF(OR($B9="",$F9=""),"",IF($H9="",IFERROR(VLOOKUP("Standard Verpackung",Parameter!$A$4:$B$12,2,FALSE),""),$H9))</f>
        <v/>
      </c>
      <c r="M9" s="9">
        <f>IF(OR($B9="",$F9=""),"",$F9*IF($I9="",IFERROR(VLOOKUP("Standard Provision",Parameter!$A$4:$B$12,2,FALSE),0),$I9))</f>
        <v/>
      </c>
      <c r="N9" s="9">
        <f>IF(OR($B9="",$F9=""),"",$F9*IF($J9="",IFERROR(VLOOKUP("Standard Zahlungsgebühr",Parameter!$A$4:$B$12,2,FALSE),0),$J9))</f>
        <v/>
      </c>
      <c r="O9" s="9">
        <f>IF(OR($B9="",$F9="",$G9=""),"",SUM($G9,$L9,$M9,$N9))</f>
        <v/>
      </c>
      <c r="P9" s="9">
        <f>IF(OR($F9="",$O9=""),"",$F9-$O9)</f>
        <v/>
      </c>
      <c r="Q9" s="27">
        <f>IFERROR(IF(OR($F9="",$P9=""),"",$P9/$F9),"")</f>
        <v/>
      </c>
      <c r="R9" s="9">
        <f>IF(OR($K9="",$P9=""),"",$K9*$P9)</f>
        <v/>
      </c>
      <c r="S9" s="28">
        <f>IF(AND($A9="",$B9=""),"",IF(OR($A9="",$B9="",$C9="",$D9="",$E9="",$F9="",$G9="",$K9=""),"Eingabe fehlt",IF($P9="","Eingabe fehlt",IF($P9&lt;0,"Verlust",IF($Q9&lt;IFERROR(VLOOKUP("Warnschwelle Marge",Parameter!$A$4:$B$12,2,FALSE),0),"Marge prüfen","OK")))))</f>
        <v/>
      </c>
    </row>
    <row r="10">
      <c r="A10" s="21" t="inlineStr">
        <is>
          <t>TK-006</t>
        </is>
      </c>
      <c r="B10" s="22" t="inlineStr">
        <is>
          <t>Fiktive Apfel-Limonade</t>
        </is>
      </c>
      <c r="C10" s="21" t="inlineStr">
        <is>
          <t>Getränk</t>
        </is>
      </c>
      <c r="D10" s="21" t="inlineStr">
        <is>
          <t>Aktiv</t>
        </is>
      </c>
      <c r="E10" s="23" t="n">
        <v>46271</v>
      </c>
      <c r="F10" s="24" t="n">
        <v>4.2</v>
      </c>
      <c r="G10" s="24" t="n">
        <v>0.8</v>
      </c>
      <c r="H10" s="24" t="n">
        <v>0.25</v>
      </c>
      <c r="I10" s="25" t="n">
        <v>0.1</v>
      </c>
      <c r="J10" s="25" t="n">
        <v>0.015</v>
      </c>
      <c r="K10" s="26" t="n">
        <v>70</v>
      </c>
      <c r="L10" s="13">
        <f>IF(OR($B10="",$F10=""),"",IF($H10="",IFERROR(VLOOKUP("Standard Verpackung",Parameter!$A$4:$B$12,2,FALSE),""),$H10))</f>
        <v/>
      </c>
      <c r="M10" s="13">
        <f>IF(OR($B10="",$F10=""),"",$F10*IF($I10="",IFERROR(VLOOKUP("Standard Provision",Parameter!$A$4:$B$12,2,FALSE),0),$I10))</f>
        <v/>
      </c>
      <c r="N10" s="13">
        <f>IF(OR($B10="",$F10=""),"",$F10*IF($J10="",IFERROR(VLOOKUP("Standard Zahlungsgebühr",Parameter!$A$4:$B$12,2,FALSE),0),$J10))</f>
        <v/>
      </c>
      <c r="O10" s="13">
        <f>IF(OR($B10="",$F10="",$G10=""),"",SUM($G10,$L10,$M10,$N10))</f>
        <v/>
      </c>
      <c r="P10" s="13">
        <f>IF(OR($F10="",$O10=""),"",$F10-$O10)</f>
        <v/>
      </c>
      <c r="Q10" s="29">
        <f>IFERROR(IF(OR($F10="",$P10=""),"",$P10/$F10),"")</f>
        <v/>
      </c>
      <c r="R10" s="13">
        <f>IF(OR($K10="",$P10=""),"",$K10*$P10)</f>
        <v/>
      </c>
      <c r="S10" s="30">
        <f>IF(AND($A10="",$B10=""),"",IF(OR($A10="",$B10="",$C10="",$D10="",$E10="",$F10="",$G10="",$K10=""),"Eingabe fehlt",IF($P10="","Eingabe fehlt",IF($P10&lt;0,"Verlust",IF($Q10&lt;IFERROR(VLOOKUP("Warnschwelle Marge",Parameter!$A$4:$B$12,2,FALSE),0),"Marge prüfen","OK")))))</f>
        <v/>
      </c>
    </row>
    <row r="11">
      <c r="A11" s="21" t="inlineStr">
        <is>
          <t>TK-007</t>
        </is>
      </c>
      <c r="B11" s="22" t="inlineStr">
        <is>
          <t>Fiktive Nordlicht-Bowl</t>
        </is>
      </c>
      <c r="C11" s="21" t="inlineStr">
        <is>
          <t>Bowl</t>
        </is>
      </c>
      <c r="D11" s="21" t="inlineStr">
        <is>
          <t>Pausiert</t>
        </is>
      </c>
      <c r="E11" s="23" t="n">
        <v>46272</v>
      </c>
      <c r="F11" s="24" t="n">
        <v>14.9</v>
      </c>
      <c r="G11" s="24" t="n">
        <v>4.8</v>
      </c>
      <c r="H11" s="24" t="n">
        <v>0.65</v>
      </c>
      <c r="I11" s="25" t="n">
        <v>0.2</v>
      </c>
      <c r="J11" s="25" t="n">
        <v>0.019</v>
      </c>
      <c r="K11" s="26" t="n">
        <v>20</v>
      </c>
      <c r="L11" s="9">
        <f>IF(OR($B11="",$F11=""),"",IF($H11="",IFERROR(VLOOKUP("Standard Verpackung",Parameter!$A$4:$B$12,2,FALSE),""),$H11))</f>
        <v/>
      </c>
      <c r="M11" s="9">
        <f>IF(OR($B11="",$F11=""),"",$F11*IF($I11="",IFERROR(VLOOKUP("Standard Provision",Parameter!$A$4:$B$12,2,FALSE),0),$I11))</f>
        <v/>
      </c>
      <c r="N11" s="9">
        <f>IF(OR($B11="",$F11=""),"",$F11*IF($J11="",IFERROR(VLOOKUP("Standard Zahlungsgebühr",Parameter!$A$4:$B$12,2,FALSE),0),$J11))</f>
        <v/>
      </c>
      <c r="O11" s="9">
        <f>IF(OR($B11="",$F11="",$G11=""),"",SUM($G11,$L11,$M11,$N11))</f>
        <v/>
      </c>
      <c r="P11" s="9">
        <f>IF(OR($F11="",$O11=""),"",$F11-$O11)</f>
        <v/>
      </c>
      <c r="Q11" s="27">
        <f>IFERROR(IF(OR($F11="",$P11=""),"",$P11/$F11),"")</f>
        <v/>
      </c>
      <c r="R11" s="9">
        <f>IF(OR($K11="",$P11=""),"",$K11*$P11)</f>
        <v/>
      </c>
      <c r="S11" s="28">
        <f>IF(AND($A11="",$B11=""),"",IF(OR($A11="",$B11="",$C11="",$D11="",$E11="",$F11="",$G11="",$K11=""),"Eingabe fehlt",IF($P11="","Eingabe fehlt",IF($P11&lt;0,"Verlust",IF($Q11&lt;IFERROR(VLOOKUP("Warnschwelle Marge",Parameter!$A$4:$B$12,2,FALSE),0),"Marge prüfen","OK")))))</f>
        <v/>
      </c>
    </row>
    <row r="12">
      <c r="A12" s="21" t="inlineStr">
        <is>
          <t>TK-008</t>
        </is>
      </c>
      <c r="B12" s="22" t="inlineStr">
        <is>
          <t>Fiktiver Feuerkäse-Burger</t>
        </is>
      </c>
      <c r="C12" s="21" t="inlineStr">
        <is>
          <t>Burger</t>
        </is>
      </c>
      <c r="D12" s="21" t="inlineStr">
        <is>
          <t>Aktiv</t>
        </is>
      </c>
      <c r="E12" s="23" t="n">
        <v>46273</v>
      </c>
      <c r="F12" s="24" t="n">
        <v>8.9</v>
      </c>
      <c r="G12" s="24" t="n">
        <v>5.8</v>
      </c>
      <c r="H12" s="24" t="n">
        <v>0.75</v>
      </c>
      <c r="I12" s="25" t="n">
        <v>0.25</v>
      </c>
      <c r="J12" s="25" t="n">
        <v>0.025</v>
      </c>
      <c r="K12" s="26" t="n">
        <v>35</v>
      </c>
      <c r="L12" s="13">
        <f>IF(OR($B12="",$F12=""),"",IF($H12="",IFERROR(VLOOKUP("Standard Verpackung",Parameter!$A$4:$B$12,2,FALSE),""),$H12))</f>
        <v/>
      </c>
      <c r="M12" s="13">
        <f>IF(OR($B12="",$F12=""),"",$F12*IF($I12="",IFERROR(VLOOKUP("Standard Provision",Parameter!$A$4:$B$12,2,FALSE),0),$I12))</f>
        <v/>
      </c>
      <c r="N12" s="13">
        <f>IF(OR($B12="",$F12=""),"",$F12*IF($J12="",IFERROR(VLOOKUP("Standard Zahlungsgebühr",Parameter!$A$4:$B$12,2,FALSE),0),$J12))</f>
        <v/>
      </c>
      <c r="O12" s="13">
        <f>IF(OR($B12="",$F12="",$G12=""),"",SUM($G12,$L12,$M12,$N12))</f>
        <v/>
      </c>
      <c r="P12" s="13">
        <f>IF(OR($F12="",$O12=""),"",$F12-$O12)</f>
        <v/>
      </c>
      <c r="Q12" s="29">
        <f>IFERROR(IF(OR($F12="",$P12=""),"",$P12/$F12),"")</f>
        <v/>
      </c>
      <c r="R12" s="13">
        <f>IF(OR($K12="",$P12=""),"",$K12*$P12)</f>
        <v/>
      </c>
      <c r="S12" s="30">
        <f>IF(AND($A12="",$B12=""),"",IF(OR($A12="",$B12="",$C12="",$D12="",$E12="",$F12="",$G12="",$K12=""),"Eingabe fehlt",IF($P12="","Eingabe fehlt",IF($P12&lt;0,"Verlust",IF($Q12&lt;IFERROR(VLOOKUP("Warnschwelle Marge",Parameter!$A$4:$B$12,2,FALSE),0),"Marge prüfen","OK")))))</f>
        <v/>
      </c>
    </row>
    <row r="13">
      <c r="A13" s="21" t="inlineStr">
        <is>
          <t>TK-009</t>
        </is>
      </c>
      <c r="B13" s="22" t="inlineStr">
        <is>
          <t>Fiktive Pilzwald-Pasta</t>
        </is>
      </c>
      <c r="C13" s="21" t="inlineStr">
        <is>
          <t>Pasta</t>
        </is>
      </c>
      <c r="D13" s="21" t="inlineStr">
        <is>
          <t>Aktiv</t>
        </is>
      </c>
      <c r="E13" s="23" t="n">
        <v>46274</v>
      </c>
      <c r="F13" s="24" t="n">
        <v>16.5</v>
      </c>
      <c r="G13" s="24" t="n">
        <v>5.4</v>
      </c>
      <c r="H13" s="24" t="n">
        <v>0.6</v>
      </c>
      <c r="I13" s="25" t="n">
        <v>0.16</v>
      </c>
      <c r="J13" s="25" t="n">
        <v>0.019</v>
      </c>
      <c r="K13" s="26" t="n">
        <v>30</v>
      </c>
      <c r="L13" s="9">
        <f>IF(OR($B13="",$F13=""),"",IF($H13="",IFERROR(VLOOKUP("Standard Verpackung",Parameter!$A$4:$B$12,2,FALSE),""),$H13))</f>
        <v/>
      </c>
      <c r="M13" s="9">
        <f>IF(OR($B13="",$F13=""),"",$F13*IF($I13="",IFERROR(VLOOKUP("Standard Provision",Parameter!$A$4:$B$12,2,FALSE),0),$I13))</f>
        <v/>
      </c>
      <c r="N13" s="9">
        <f>IF(OR($B13="",$F13=""),"",$F13*IF($J13="",IFERROR(VLOOKUP("Standard Zahlungsgebühr",Parameter!$A$4:$B$12,2,FALSE),0),$J13))</f>
        <v/>
      </c>
      <c r="O13" s="9">
        <f>IF(OR($B13="",$F13="",$G13=""),"",SUM($G13,$L13,$M13,$N13))</f>
        <v/>
      </c>
      <c r="P13" s="9">
        <f>IF(OR($F13="",$O13=""),"",$F13-$O13)</f>
        <v/>
      </c>
      <c r="Q13" s="27">
        <f>IFERROR(IF(OR($F13="",$P13=""),"",$P13/$F13),"")</f>
        <v/>
      </c>
      <c r="R13" s="9">
        <f>IF(OR($K13="",$P13=""),"",$K13*$P13)</f>
        <v/>
      </c>
      <c r="S13" s="28">
        <f>IF(AND($A13="",$B13=""),"",IF(OR($A13="",$B13="",$C13="",$D13="",$E13="",$F13="",$G13="",$K13=""),"Eingabe fehlt",IF($P13="","Eingabe fehlt",IF($P13&lt;0,"Verlust",IF($Q13&lt;IFERROR(VLOOKUP("Warnschwelle Marge",Parameter!$A$4:$B$12,2,FALSE),0),"Marge prüfen","OK")))))</f>
        <v/>
      </c>
    </row>
    <row r="14">
      <c r="A14" s="21" t="inlineStr">
        <is>
          <t>TK-010</t>
        </is>
      </c>
      <c r="B14" s="22" t="inlineStr">
        <is>
          <t>Fiktiver Test-Salat</t>
        </is>
      </c>
      <c r="C14" s="21" t="inlineStr">
        <is>
          <t>Salat</t>
        </is>
      </c>
      <c r="D14" s="21" t="inlineStr">
        <is>
          <t>Test</t>
        </is>
      </c>
      <c r="E14" s="23" t="n">
        <v>46275</v>
      </c>
      <c r="F14" s="24" t="n">
        <v>9.800000000000001</v>
      </c>
      <c r="G14" s="24" t="n">
        <v>2.7</v>
      </c>
      <c r="H14" s="24" t="n"/>
      <c r="I14" s="25" t="n">
        <v>0.15</v>
      </c>
      <c r="J14" s="25" t="n">
        <v>0.019</v>
      </c>
      <c r="K14" s="26" t="n"/>
      <c r="L14" s="13">
        <f>IF(OR($B14="",$F14=""),"",IF($H14="",IFERROR(VLOOKUP("Standard Verpackung",Parameter!$A$4:$B$12,2,FALSE),""),$H14))</f>
        <v/>
      </c>
      <c r="M14" s="13">
        <f>IF(OR($B14="",$F14=""),"",$F14*IF($I14="",IFERROR(VLOOKUP("Standard Provision",Parameter!$A$4:$B$12,2,FALSE),0),$I14))</f>
        <v/>
      </c>
      <c r="N14" s="13">
        <f>IF(OR($B14="",$F14=""),"",$F14*IF($J14="",IFERROR(VLOOKUP("Standard Zahlungsgebühr",Parameter!$A$4:$B$12,2,FALSE),0),$J14))</f>
        <v/>
      </c>
      <c r="O14" s="13">
        <f>IF(OR($B14="",$F14="",$G14=""),"",SUM($G14,$L14,$M14,$N14))</f>
        <v/>
      </c>
      <c r="P14" s="13">
        <f>IF(OR($F14="",$O14=""),"",$F14-$O14)</f>
        <v/>
      </c>
      <c r="Q14" s="29">
        <f>IFERROR(IF(OR($F14="",$P14=""),"",$P14/$F14),"")</f>
        <v/>
      </c>
      <c r="R14" s="13">
        <f>IF(OR($K14="",$P14=""),"",$K14*$P14)</f>
        <v/>
      </c>
      <c r="S14" s="30">
        <f>IF(AND($A14="",$B14=""),"",IF(OR($A14="",$B14="",$C14="",$D14="",$E14="",$F14="",$G14="",$K14=""),"Eingabe fehlt",IF($P14="","Eingabe fehlt",IF($P14&lt;0,"Verlust",IF($Q14&lt;IFERROR(VLOOKUP("Warnschwelle Marge",Parameter!$A$4:$B$12,2,FALSE),0),"Marge prüfen","OK")))))</f>
        <v/>
      </c>
    </row>
    <row r="15">
      <c r="A15" s="21" t="n"/>
      <c r="B15" s="22" t="n"/>
      <c r="C15" s="21" t="n"/>
      <c r="D15" s="21" t="n"/>
      <c r="E15" s="23" t="n"/>
      <c r="F15" s="24" t="n"/>
      <c r="G15" s="24" t="n"/>
      <c r="H15" s="24" t="n"/>
      <c r="I15" s="25" t="n"/>
      <c r="J15" s="25" t="n"/>
      <c r="K15" s="26" t="n"/>
      <c r="L15" s="9">
        <f>IF(OR($B15="",$F15=""),"",IF($H15="",IFERROR(VLOOKUP("Standard Verpackung",Parameter!$A$4:$B$12,2,FALSE),""),$H15))</f>
        <v/>
      </c>
      <c r="M15" s="9">
        <f>IF(OR($B15="",$F15=""),"",$F15*IF($I15="",IFERROR(VLOOKUP("Standard Provision",Parameter!$A$4:$B$12,2,FALSE),0),$I15))</f>
        <v/>
      </c>
      <c r="N15" s="9">
        <f>IF(OR($B15="",$F15=""),"",$F15*IF($J15="",IFERROR(VLOOKUP("Standard Zahlungsgebühr",Parameter!$A$4:$B$12,2,FALSE),0),$J15))</f>
        <v/>
      </c>
      <c r="O15" s="9">
        <f>IF(OR($B15="",$F15="",$G15=""),"",SUM($G15,$L15,$M15,$N15))</f>
        <v/>
      </c>
      <c r="P15" s="9">
        <f>IF(OR($F15="",$O15=""),"",$F15-$O15)</f>
        <v/>
      </c>
      <c r="Q15" s="27">
        <f>IFERROR(IF(OR($F15="",$P15=""),"",$P15/$F15),"")</f>
        <v/>
      </c>
      <c r="R15" s="9">
        <f>IF(OR($K15="",$P15=""),"",$K15*$P15)</f>
        <v/>
      </c>
      <c r="S15" s="28">
        <f>IF(AND($A15="",$B15=""),"",IF(OR($A15="",$B15="",$C15="",$D15="",$E15="",$F15="",$G15="",$K15=""),"Eingabe fehlt",IF($P15="","Eingabe fehlt",IF($P15&lt;0,"Verlust",IF($Q15&lt;IFERROR(VLOOKUP("Warnschwelle Marge",Parameter!$A$4:$B$12,2,FALSE),0),"Marge prüfen","OK")))))</f>
        <v/>
      </c>
    </row>
    <row r="16">
      <c r="A16" s="21" t="n"/>
      <c r="B16" s="22" t="n"/>
      <c r="C16" s="21" t="n"/>
      <c r="D16" s="21" t="n"/>
      <c r="E16" s="23" t="n"/>
      <c r="F16" s="24" t="n"/>
      <c r="G16" s="24" t="n"/>
      <c r="H16" s="24" t="n"/>
      <c r="I16" s="25" t="n"/>
      <c r="J16" s="25" t="n"/>
      <c r="K16" s="26" t="n"/>
      <c r="L16" s="13">
        <f>IF(OR($B16="",$F16=""),"",IF($H16="",IFERROR(VLOOKUP("Standard Verpackung",Parameter!$A$4:$B$12,2,FALSE),""),$H16))</f>
        <v/>
      </c>
      <c r="M16" s="13">
        <f>IF(OR($B16="",$F16=""),"",$F16*IF($I16="",IFERROR(VLOOKUP("Standard Provision",Parameter!$A$4:$B$12,2,FALSE),0),$I16))</f>
        <v/>
      </c>
      <c r="N16" s="13">
        <f>IF(OR($B16="",$F16=""),"",$F16*IF($J16="",IFERROR(VLOOKUP("Standard Zahlungsgebühr",Parameter!$A$4:$B$12,2,FALSE),0),$J16))</f>
        <v/>
      </c>
      <c r="O16" s="13">
        <f>IF(OR($B16="",$F16="",$G16=""),"",SUM($G16,$L16,$M16,$N16))</f>
        <v/>
      </c>
      <c r="P16" s="13">
        <f>IF(OR($F16="",$O16=""),"",$F16-$O16)</f>
        <v/>
      </c>
      <c r="Q16" s="29">
        <f>IFERROR(IF(OR($F16="",$P16=""),"",$P16/$F16),"")</f>
        <v/>
      </c>
      <c r="R16" s="13">
        <f>IF(OR($K16="",$P16=""),"",$K16*$P16)</f>
        <v/>
      </c>
      <c r="S16" s="30">
        <f>IF(AND($A16="",$B16=""),"",IF(OR($A16="",$B16="",$C16="",$D16="",$E16="",$F16="",$G16="",$K16=""),"Eingabe fehlt",IF($P16="","Eingabe fehlt",IF($P16&lt;0,"Verlust",IF($Q16&lt;IFERROR(VLOOKUP("Warnschwelle Marge",Parameter!$A$4:$B$12,2,FALSE),0),"Marge prüfen","OK")))))</f>
        <v/>
      </c>
    </row>
    <row r="17">
      <c r="A17" s="21" t="n"/>
      <c r="B17" s="22" t="n"/>
      <c r="C17" s="21" t="n"/>
      <c r="D17" s="21" t="n"/>
      <c r="E17" s="23" t="n"/>
      <c r="F17" s="24" t="n"/>
      <c r="G17" s="24" t="n"/>
      <c r="H17" s="24" t="n"/>
      <c r="I17" s="25" t="n"/>
      <c r="J17" s="25" t="n"/>
      <c r="K17" s="26" t="n"/>
      <c r="L17" s="9">
        <f>IF(OR($B17="",$F17=""),"",IF($H17="",IFERROR(VLOOKUP("Standard Verpackung",Parameter!$A$4:$B$12,2,FALSE),""),$H17))</f>
        <v/>
      </c>
      <c r="M17" s="9">
        <f>IF(OR($B17="",$F17=""),"",$F17*IF($I17="",IFERROR(VLOOKUP("Standard Provision",Parameter!$A$4:$B$12,2,FALSE),0),$I17))</f>
        <v/>
      </c>
      <c r="N17" s="9">
        <f>IF(OR($B17="",$F17=""),"",$F17*IF($J17="",IFERROR(VLOOKUP("Standard Zahlungsgebühr",Parameter!$A$4:$B$12,2,FALSE),0),$J17))</f>
        <v/>
      </c>
      <c r="O17" s="9">
        <f>IF(OR($B17="",$F17="",$G17=""),"",SUM($G17,$L17,$M17,$N17))</f>
        <v/>
      </c>
      <c r="P17" s="9">
        <f>IF(OR($F17="",$O17=""),"",$F17-$O17)</f>
        <v/>
      </c>
      <c r="Q17" s="27">
        <f>IFERROR(IF(OR($F17="",$P17=""),"",$P17/$F17),"")</f>
        <v/>
      </c>
      <c r="R17" s="9">
        <f>IF(OR($K17="",$P17=""),"",$K17*$P17)</f>
        <v/>
      </c>
      <c r="S17" s="28">
        <f>IF(AND($A17="",$B17=""),"",IF(OR($A17="",$B17="",$C17="",$D17="",$E17="",$F17="",$G17="",$K17=""),"Eingabe fehlt",IF($P17="","Eingabe fehlt",IF($P17&lt;0,"Verlust",IF($Q17&lt;IFERROR(VLOOKUP("Warnschwelle Marge",Parameter!$A$4:$B$12,2,FALSE),0),"Marge prüfen","OK")))))</f>
        <v/>
      </c>
    </row>
    <row r="18">
      <c r="A18" s="21" t="n"/>
      <c r="B18" s="22" t="n"/>
      <c r="C18" s="21" t="n"/>
      <c r="D18" s="21" t="n"/>
      <c r="E18" s="23" t="n"/>
      <c r="F18" s="24" t="n"/>
      <c r="G18" s="24" t="n"/>
      <c r="H18" s="24" t="n"/>
      <c r="I18" s="25" t="n"/>
      <c r="J18" s="25" t="n"/>
      <c r="K18" s="26" t="n"/>
      <c r="L18" s="13">
        <f>IF(OR($B18="",$F18=""),"",IF($H18="",IFERROR(VLOOKUP("Standard Verpackung",Parameter!$A$4:$B$12,2,FALSE),""),$H18))</f>
        <v/>
      </c>
      <c r="M18" s="13">
        <f>IF(OR($B18="",$F18=""),"",$F18*IF($I18="",IFERROR(VLOOKUP("Standard Provision",Parameter!$A$4:$B$12,2,FALSE),0),$I18))</f>
        <v/>
      </c>
      <c r="N18" s="13">
        <f>IF(OR($B18="",$F18=""),"",$F18*IF($J18="",IFERROR(VLOOKUP("Standard Zahlungsgebühr",Parameter!$A$4:$B$12,2,FALSE),0),$J18))</f>
        <v/>
      </c>
      <c r="O18" s="13">
        <f>IF(OR($B18="",$F18="",$G18=""),"",SUM($G18,$L18,$M18,$N18))</f>
        <v/>
      </c>
      <c r="P18" s="13">
        <f>IF(OR($F18="",$O18=""),"",$F18-$O18)</f>
        <v/>
      </c>
      <c r="Q18" s="29">
        <f>IFERROR(IF(OR($F18="",$P18=""),"",$P18/$F18),"")</f>
        <v/>
      </c>
      <c r="R18" s="13">
        <f>IF(OR($K18="",$P18=""),"",$K18*$P18)</f>
        <v/>
      </c>
      <c r="S18" s="30">
        <f>IF(AND($A18="",$B18=""),"",IF(OR($A18="",$B18="",$C18="",$D18="",$E18="",$F18="",$G18="",$K18=""),"Eingabe fehlt",IF($P18="","Eingabe fehlt",IF($P18&lt;0,"Verlust",IF($Q18&lt;IFERROR(VLOOKUP("Warnschwelle Marge",Parameter!$A$4:$B$12,2,FALSE),0),"Marge prüfen","OK")))))</f>
        <v/>
      </c>
    </row>
    <row r="19">
      <c r="A19" s="21" t="n"/>
      <c r="B19" s="22" t="n"/>
      <c r="C19" s="21" t="n"/>
      <c r="D19" s="21" t="n"/>
      <c r="E19" s="23" t="n"/>
      <c r="F19" s="24" t="n"/>
      <c r="G19" s="24" t="n"/>
      <c r="H19" s="24" t="n"/>
      <c r="I19" s="25" t="n"/>
      <c r="J19" s="25" t="n"/>
      <c r="K19" s="26" t="n"/>
      <c r="L19" s="9">
        <f>IF(OR($B19="",$F19=""),"",IF($H19="",IFERROR(VLOOKUP("Standard Verpackung",Parameter!$A$4:$B$12,2,FALSE),""),$H19))</f>
        <v/>
      </c>
      <c r="M19" s="9">
        <f>IF(OR($B19="",$F19=""),"",$F19*IF($I19="",IFERROR(VLOOKUP("Standard Provision",Parameter!$A$4:$B$12,2,FALSE),0),$I19))</f>
        <v/>
      </c>
      <c r="N19" s="9">
        <f>IF(OR($B19="",$F19=""),"",$F19*IF($J19="",IFERROR(VLOOKUP("Standard Zahlungsgebühr",Parameter!$A$4:$B$12,2,FALSE),0),$J19))</f>
        <v/>
      </c>
      <c r="O19" s="9">
        <f>IF(OR($B19="",$F19="",$G19=""),"",SUM($G19,$L19,$M19,$N19))</f>
        <v/>
      </c>
      <c r="P19" s="9">
        <f>IF(OR($F19="",$O19=""),"",$F19-$O19)</f>
        <v/>
      </c>
      <c r="Q19" s="27">
        <f>IFERROR(IF(OR($F19="",$P19=""),"",$P19/$F19),"")</f>
        <v/>
      </c>
      <c r="R19" s="9">
        <f>IF(OR($K19="",$P19=""),"",$K19*$P19)</f>
        <v/>
      </c>
      <c r="S19" s="28">
        <f>IF(AND($A19="",$B19=""),"",IF(OR($A19="",$B19="",$C19="",$D19="",$E19="",$F19="",$G19="",$K19=""),"Eingabe fehlt",IF($P19="","Eingabe fehlt",IF($P19&lt;0,"Verlust",IF($Q19&lt;IFERROR(VLOOKUP("Warnschwelle Marge",Parameter!$A$4:$B$12,2,FALSE),0),"Marge prüfen","OK")))))</f>
        <v/>
      </c>
    </row>
    <row r="20">
      <c r="A20" s="21" t="n"/>
      <c r="B20" s="22" t="n"/>
      <c r="C20" s="21" t="n"/>
      <c r="D20" s="21" t="n"/>
      <c r="E20" s="23" t="n"/>
      <c r="F20" s="24" t="n"/>
      <c r="G20" s="24" t="n"/>
      <c r="H20" s="24" t="n"/>
      <c r="I20" s="25" t="n"/>
      <c r="J20" s="25" t="n"/>
      <c r="K20" s="26" t="n"/>
      <c r="L20" s="13">
        <f>IF(OR($B20="",$F20=""),"",IF($H20="",IFERROR(VLOOKUP("Standard Verpackung",Parameter!$A$4:$B$12,2,FALSE),""),$H20))</f>
        <v/>
      </c>
      <c r="M20" s="13">
        <f>IF(OR($B20="",$F20=""),"",$F20*IF($I20="",IFERROR(VLOOKUP("Standard Provision",Parameter!$A$4:$B$12,2,FALSE),0),$I20))</f>
        <v/>
      </c>
      <c r="N20" s="13">
        <f>IF(OR($B20="",$F20=""),"",$F20*IF($J20="",IFERROR(VLOOKUP("Standard Zahlungsgebühr",Parameter!$A$4:$B$12,2,FALSE),0),$J20))</f>
        <v/>
      </c>
      <c r="O20" s="13">
        <f>IF(OR($B20="",$F20="",$G20=""),"",SUM($G20,$L20,$M20,$N20))</f>
        <v/>
      </c>
      <c r="P20" s="13">
        <f>IF(OR($F20="",$O20=""),"",$F20-$O20)</f>
        <v/>
      </c>
      <c r="Q20" s="29">
        <f>IFERROR(IF(OR($F20="",$P20=""),"",$P20/$F20),"")</f>
        <v/>
      </c>
      <c r="R20" s="13">
        <f>IF(OR($K20="",$P20=""),"",$K20*$P20)</f>
        <v/>
      </c>
      <c r="S20" s="30">
        <f>IF(AND($A20="",$B20=""),"",IF(OR($A20="",$B20="",$C20="",$D20="",$E20="",$F20="",$G20="",$K20=""),"Eingabe fehlt",IF($P20="","Eingabe fehlt",IF($P20&lt;0,"Verlust",IF($Q20&lt;IFERROR(VLOOKUP("Warnschwelle Marge",Parameter!$A$4:$B$12,2,FALSE),0),"Marge prüfen","OK")))))</f>
        <v/>
      </c>
    </row>
    <row r="21">
      <c r="A21" s="21" t="n"/>
      <c r="B21" s="22" t="n"/>
      <c r="C21" s="21" t="n"/>
      <c r="D21" s="21" t="n"/>
      <c r="E21" s="23" t="n"/>
      <c r="F21" s="24" t="n"/>
      <c r="G21" s="24" t="n"/>
      <c r="H21" s="24" t="n"/>
      <c r="I21" s="25" t="n"/>
      <c r="J21" s="25" t="n"/>
      <c r="K21" s="26" t="n"/>
      <c r="L21" s="9">
        <f>IF(OR($B21="",$F21=""),"",IF($H21="",IFERROR(VLOOKUP("Standard Verpackung",Parameter!$A$4:$B$12,2,FALSE),""),$H21))</f>
        <v/>
      </c>
      <c r="M21" s="9">
        <f>IF(OR($B21="",$F21=""),"",$F21*IF($I21="",IFERROR(VLOOKUP("Standard Provision",Parameter!$A$4:$B$12,2,FALSE),0),$I21))</f>
        <v/>
      </c>
      <c r="N21" s="9">
        <f>IF(OR($B21="",$F21=""),"",$F21*IF($J21="",IFERROR(VLOOKUP("Standard Zahlungsgebühr",Parameter!$A$4:$B$12,2,FALSE),0),$J21))</f>
        <v/>
      </c>
      <c r="O21" s="9">
        <f>IF(OR($B21="",$F21="",$G21=""),"",SUM($G21,$L21,$M21,$N21))</f>
        <v/>
      </c>
      <c r="P21" s="9">
        <f>IF(OR($F21="",$O21=""),"",$F21-$O21)</f>
        <v/>
      </c>
      <c r="Q21" s="27">
        <f>IFERROR(IF(OR($F21="",$P21=""),"",$P21/$F21),"")</f>
        <v/>
      </c>
      <c r="R21" s="9">
        <f>IF(OR($K21="",$P21=""),"",$K21*$P21)</f>
        <v/>
      </c>
      <c r="S21" s="28">
        <f>IF(AND($A21="",$B21=""),"",IF(OR($A21="",$B21="",$C21="",$D21="",$E21="",$F21="",$G21="",$K21=""),"Eingabe fehlt",IF($P21="","Eingabe fehlt",IF($P21&lt;0,"Verlust",IF($Q21&lt;IFERROR(VLOOKUP("Warnschwelle Marge",Parameter!$A$4:$B$12,2,FALSE),0),"Marge prüfen","OK")))))</f>
        <v/>
      </c>
    </row>
    <row r="22">
      <c r="A22" s="21" t="n"/>
      <c r="B22" s="22" t="n"/>
      <c r="C22" s="21" t="n"/>
      <c r="D22" s="21" t="n"/>
      <c r="E22" s="23" t="n"/>
      <c r="F22" s="24" t="n"/>
      <c r="G22" s="24" t="n"/>
      <c r="H22" s="24" t="n"/>
      <c r="I22" s="25" t="n"/>
      <c r="J22" s="25" t="n"/>
      <c r="K22" s="26" t="n"/>
      <c r="L22" s="13">
        <f>IF(OR($B22="",$F22=""),"",IF($H22="",IFERROR(VLOOKUP("Standard Verpackung",Parameter!$A$4:$B$12,2,FALSE),""),$H22))</f>
        <v/>
      </c>
      <c r="M22" s="13">
        <f>IF(OR($B22="",$F22=""),"",$F22*IF($I22="",IFERROR(VLOOKUP("Standard Provision",Parameter!$A$4:$B$12,2,FALSE),0),$I22))</f>
        <v/>
      </c>
      <c r="N22" s="13">
        <f>IF(OR($B22="",$F22=""),"",$F22*IF($J22="",IFERROR(VLOOKUP("Standard Zahlungsgebühr",Parameter!$A$4:$B$12,2,FALSE),0),$J22))</f>
        <v/>
      </c>
      <c r="O22" s="13">
        <f>IF(OR($B22="",$F22="",$G22=""),"",SUM($G22,$L22,$M22,$N22))</f>
        <v/>
      </c>
      <c r="P22" s="13">
        <f>IF(OR($F22="",$O22=""),"",$F22-$O22)</f>
        <v/>
      </c>
      <c r="Q22" s="29">
        <f>IFERROR(IF(OR($F22="",$P22=""),"",$P22/$F22),"")</f>
        <v/>
      </c>
      <c r="R22" s="13">
        <f>IF(OR($K22="",$P22=""),"",$K22*$P22)</f>
        <v/>
      </c>
      <c r="S22" s="30">
        <f>IF(AND($A22="",$B22=""),"",IF(OR($A22="",$B22="",$C22="",$D22="",$E22="",$F22="",$G22="",$K22=""),"Eingabe fehlt",IF($P22="","Eingabe fehlt",IF($P22&lt;0,"Verlust",IF($Q22&lt;IFERROR(VLOOKUP("Warnschwelle Marge",Parameter!$A$4:$B$12,2,FALSE),0),"Marge prüfen","OK")))))</f>
        <v/>
      </c>
    </row>
    <row r="23">
      <c r="A23" s="21" t="n"/>
      <c r="B23" s="22" t="n"/>
      <c r="C23" s="21" t="n"/>
      <c r="D23" s="21" t="n"/>
      <c r="E23" s="23" t="n"/>
      <c r="F23" s="24" t="n"/>
      <c r="G23" s="24" t="n"/>
      <c r="H23" s="24" t="n"/>
      <c r="I23" s="25" t="n"/>
      <c r="J23" s="25" t="n"/>
      <c r="K23" s="26" t="n"/>
      <c r="L23" s="9">
        <f>IF(OR($B23="",$F23=""),"",IF($H23="",IFERROR(VLOOKUP("Standard Verpackung",Parameter!$A$4:$B$12,2,FALSE),""),$H23))</f>
        <v/>
      </c>
      <c r="M23" s="9">
        <f>IF(OR($B23="",$F23=""),"",$F23*IF($I23="",IFERROR(VLOOKUP("Standard Provision",Parameter!$A$4:$B$12,2,FALSE),0),$I23))</f>
        <v/>
      </c>
      <c r="N23" s="9">
        <f>IF(OR($B23="",$F23=""),"",$F23*IF($J23="",IFERROR(VLOOKUP("Standard Zahlungsgebühr",Parameter!$A$4:$B$12,2,FALSE),0),$J23))</f>
        <v/>
      </c>
      <c r="O23" s="9">
        <f>IF(OR($B23="",$F23="",$G23=""),"",SUM($G23,$L23,$M23,$N23))</f>
        <v/>
      </c>
      <c r="P23" s="9">
        <f>IF(OR($F23="",$O23=""),"",$F23-$O23)</f>
        <v/>
      </c>
      <c r="Q23" s="27">
        <f>IFERROR(IF(OR($F23="",$P23=""),"",$P23/$F23),"")</f>
        <v/>
      </c>
      <c r="R23" s="9">
        <f>IF(OR($K23="",$P23=""),"",$K23*$P23)</f>
        <v/>
      </c>
      <c r="S23" s="28">
        <f>IF(AND($A23="",$B23=""),"",IF(OR($A23="",$B23="",$C23="",$D23="",$E23="",$F23="",$G23="",$K23=""),"Eingabe fehlt",IF($P23="","Eingabe fehlt",IF($P23&lt;0,"Verlust",IF($Q23&lt;IFERROR(VLOOKUP("Warnschwelle Marge",Parameter!$A$4:$B$12,2,FALSE),0),"Marge prüfen","OK")))))</f>
        <v/>
      </c>
    </row>
    <row r="24">
      <c r="A24" s="21" t="n"/>
      <c r="B24" s="22" t="n"/>
      <c r="C24" s="21" t="n"/>
      <c r="D24" s="21" t="n"/>
      <c r="E24" s="23" t="n"/>
      <c r="F24" s="24" t="n"/>
      <c r="G24" s="24" t="n"/>
      <c r="H24" s="24" t="n"/>
      <c r="I24" s="25" t="n"/>
      <c r="J24" s="25" t="n"/>
      <c r="K24" s="26" t="n"/>
      <c r="L24" s="13">
        <f>IF(OR($B24="",$F24=""),"",IF($H24="",IFERROR(VLOOKUP("Standard Verpackung",Parameter!$A$4:$B$12,2,FALSE),""),$H24))</f>
        <v/>
      </c>
      <c r="M24" s="13">
        <f>IF(OR($B24="",$F24=""),"",$F24*IF($I24="",IFERROR(VLOOKUP("Standard Provision",Parameter!$A$4:$B$12,2,FALSE),0),$I24))</f>
        <v/>
      </c>
      <c r="N24" s="13">
        <f>IF(OR($B24="",$F24=""),"",$F24*IF($J24="",IFERROR(VLOOKUP("Standard Zahlungsgebühr",Parameter!$A$4:$B$12,2,FALSE),0),$J24))</f>
        <v/>
      </c>
      <c r="O24" s="13">
        <f>IF(OR($B24="",$F24="",$G24=""),"",SUM($G24,$L24,$M24,$N24))</f>
        <v/>
      </c>
      <c r="P24" s="13">
        <f>IF(OR($F24="",$O24=""),"",$F24-$O24)</f>
        <v/>
      </c>
      <c r="Q24" s="29">
        <f>IFERROR(IF(OR($F24="",$P24=""),"",$P24/$F24),"")</f>
        <v/>
      </c>
      <c r="R24" s="13">
        <f>IF(OR($K24="",$P24=""),"",$K24*$P24)</f>
        <v/>
      </c>
      <c r="S24" s="30">
        <f>IF(AND($A24="",$B24=""),"",IF(OR($A24="",$B24="",$C24="",$D24="",$E24="",$F24="",$G24="",$K24=""),"Eingabe fehlt",IF($P24="","Eingabe fehlt",IF($P24&lt;0,"Verlust",IF($Q24&lt;IFERROR(VLOOKUP("Warnschwelle Marge",Parameter!$A$4:$B$12,2,FALSE),0),"Marge prüfen","OK")))))</f>
        <v/>
      </c>
    </row>
    <row r="25">
      <c r="A25" s="21" t="n"/>
      <c r="B25" s="22" t="n"/>
      <c r="C25" s="21" t="n"/>
      <c r="D25" s="21" t="n"/>
      <c r="E25" s="23" t="n"/>
      <c r="F25" s="24" t="n"/>
      <c r="G25" s="24" t="n"/>
      <c r="H25" s="24" t="n"/>
      <c r="I25" s="25" t="n"/>
      <c r="J25" s="25" t="n"/>
      <c r="K25" s="26" t="n"/>
      <c r="L25" s="9">
        <f>IF(OR($B25="",$F25=""),"",IF($H25="",IFERROR(VLOOKUP("Standard Verpackung",Parameter!$A$4:$B$12,2,FALSE),""),$H25))</f>
        <v/>
      </c>
      <c r="M25" s="9">
        <f>IF(OR($B25="",$F25=""),"",$F25*IF($I25="",IFERROR(VLOOKUP("Standard Provision",Parameter!$A$4:$B$12,2,FALSE),0),$I25))</f>
        <v/>
      </c>
      <c r="N25" s="9">
        <f>IF(OR($B25="",$F25=""),"",$F25*IF($J25="",IFERROR(VLOOKUP("Standard Zahlungsgebühr",Parameter!$A$4:$B$12,2,FALSE),0),$J25))</f>
        <v/>
      </c>
      <c r="O25" s="9">
        <f>IF(OR($B25="",$F25="",$G25=""),"",SUM($G25,$L25,$M25,$N25))</f>
        <v/>
      </c>
      <c r="P25" s="9">
        <f>IF(OR($F25="",$O25=""),"",$F25-$O25)</f>
        <v/>
      </c>
      <c r="Q25" s="27">
        <f>IFERROR(IF(OR($F25="",$P25=""),"",$P25/$F25),"")</f>
        <v/>
      </c>
      <c r="R25" s="9">
        <f>IF(OR($K25="",$P25=""),"",$K25*$P25)</f>
        <v/>
      </c>
      <c r="S25" s="28">
        <f>IF(AND($A25="",$B25=""),"",IF(OR($A25="",$B25="",$C25="",$D25="",$E25="",$F25="",$G25="",$K25=""),"Eingabe fehlt",IF($P25="","Eingabe fehlt",IF($P25&lt;0,"Verlust",IF($Q25&lt;IFERROR(VLOOKUP("Warnschwelle Marge",Parameter!$A$4:$B$12,2,FALSE),0),"Marge prüfen","OK")))))</f>
        <v/>
      </c>
    </row>
    <row r="26">
      <c r="A26" s="21" t="n"/>
      <c r="B26" s="22" t="n"/>
      <c r="C26" s="21" t="n"/>
      <c r="D26" s="21" t="n"/>
      <c r="E26" s="23" t="n"/>
      <c r="F26" s="24" t="n"/>
      <c r="G26" s="24" t="n"/>
      <c r="H26" s="24" t="n"/>
      <c r="I26" s="25" t="n"/>
      <c r="J26" s="25" t="n"/>
      <c r="K26" s="26" t="n"/>
      <c r="L26" s="13">
        <f>IF(OR($B26="",$F26=""),"",IF($H26="",IFERROR(VLOOKUP("Standard Verpackung",Parameter!$A$4:$B$12,2,FALSE),""),$H26))</f>
        <v/>
      </c>
      <c r="M26" s="13">
        <f>IF(OR($B26="",$F26=""),"",$F26*IF($I26="",IFERROR(VLOOKUP("Standard Provision",Parameter!$A$4:$B$12,2,FALSE),0),$I26))</f>
        <v/>
      </c>
      <c r="N26" s="13">
        <f>IF(OR($B26="",$F26=""),"",$F26*IF($J26="",IFERROR(VLOOKUP("Standard Zahlungsgebühr",Parameter!$A$4:$B$12,2,FALSE),0),$J26))</f>
        <v/>
      </c>
      <c r="O26" s="13">
        <f>IF(OR($B26="",$F26="",$G26=""),"",SUM($G26,$L26,$M26,$N26))</f>
        <v/>
      </c>
      <c r="P26" s="13">
        <f>IF(OR($F26="",$O26=""),"",$F26-$O26)</f>
        <v/>
      </c>
      <c r="Q26" s="29">
        <f>IFERROR(IF(OR($F26="",$P26=""),"",$P26/$F26),"")</f>
        <v/>
      </c>
      <c r="R26" s="13">
        <f>IF(OR($K26="",$P26=""),"",$K26*$P26)</f>
        <v/>
      </c>
      <c r="S26" s="30">
        <f>IF(AND($A26="",$B26=""),"",IF(OR($A26="",$B26="",$C26="",$D26="",$E26="",$F26="",$G26="",$K26=""),"Eingabe fehlt",IF($P26="","Eingabe fehlt",IF($P26&lt;0,"Verlust",IF($Q26&lt;IFERROR(VLOOKUP("Warnschwelle Marge",Parameter!$A$4:$B$12,2,FALSE),0),"Marge prüfen","OK")))))</f>
        <v/>
      </c>
    </row>
    <row r="27">
      <c r="A27" s="21" t="n"/>
      <c r="B27" s="22" t="n"/>
      <c r="C27" s="21" t="n"/>
      <c r="D27" s="21" t="n"/>
      <c r="E27" s="23" t="n"/>
      <c r="F27" s="24" t="n"/>
      <c r="G27" s="24" t="n"/>
      <c r="H27" s="24" t="n"/>
      <c r="I27" s="25" t="n"/>
      <c r="J27" s="25" t="n"/>
      <c r="K27" s="26" t="n"/>
      <c r="L27" s="9">
        <f>IF(OR($B27="",$F27=""),"",IF($H27="",IFERROR(VLOOKUP("Standard Verpackung",Parameter!$A$4:$B$12,2,FALSE),""),$H27))</f>
        <v/>
      </c>
      <c r="M27" s="9">
        <f>IF(OR($B27="",$F27=""),"",$F27*IF($I27="",IFERROR(VLOOKUP("Standard Provision",Parameter!$A$4:$B$12,2,FALSE),0),$I27))</f>
        <v/>
      </c>
      <c r="N27" s="9">
        <f>IF(OR($B27="",$F27=""),"",$F27*IF($J27="",IFERROR(VLOOKUP("Standard Zahlungsgebühr",Parameter!$A$4:$B$12,2,FALSE),0),$J27))</f>
        <v/>
      </c>
      <c r="O27" s="9">
        <f>IF(OR($B27="",$F27="",$G27=""),"",SUM($G27,$L27,$M27,$N27))</f>
        <v/>
      </c>
      <c r="P27" s="9">
        <f>IF(OR($F27="",$O27=""),"",$F27-$O27)</f>
        <v/>
      </c>
      <c r="Q27" s="27">
        <f>IFERROR(IF(OR($F27="",$P27=""),"",$P27/$F27),"")</f>
        <v/>
      </c>
      <c r="R27" s="9">
        <f>IF(OR($K27="",$P27=""),"",$K27*$P27)</f>
        <v/>
      </c>
      <c r="S27" s="28">
        <f>IF(AND($A27="",$B27=""),"",IF(OR($A27="",$B27="",$C27="",$D27="",$E27="",$F27="",$G27="",$K27=""),"Eingabe fehlt",IF($P27="","Eingabe fehlt",IF($P27&lt;0,"Verlust",IF($Q27&lt;IFERROR(VLOOKUP("Warnschwelle Marge",Parameter!$A$4:$B$12,2,FALSE),0),"Marge prüfen","OK")))))</f>
        <v/>
      </c>
    </row>
    <row r="28">
      <c r="A28" s="21" t="n"/>
      <c r="B28" s="22" t="n"/>
      <c r="C28" s="21" t="n"/>
      <c r="D28" s="21" t="n"/>
      <c r="E28" s="23" t="n"/>
      <c r="F28" s="24" t="n"/>
      <c r="G28" s="24" t="n"/>
      <c r="H28" s="24" t="n"/>
      <c r="I28" s="25" t="n"/>
      <c r="J28" s="25" t="n"/>
      <c r="K28" s="26" t="n"/>
      <c r="L28" s="13">
        <f>IF(OR($B28="",$F28=""),"",IF($H28="",IFERROR(VLOOKUP("Standard Verpackung",Parameter!$A$4:$B$12,2,FALSE),""),$H28))</f>
        <v/>
      </c>
      <c r="M28" s="13">
        <f>IF(OR($B28="",$F28=""),"",$F28*IF($I28="",IFERROR(VLOOKUP("Standard Provision",Parameter!$A$4:$B$12,2,FALSE),0),$I28))</f>
        <v/>
      </c>
      <c r="N28" s="13">
        <f>IF(OR($B28="",$F28=""),"",$F28*IF($J28="",IFERROR(VLOOKUP("Standard Zahlungsgebühr",Parameter!$A$4:$B$12,2,FALSE),0),$J28))</f>
        <v/>
      </c>
      <c r="O28" s="13">
        <f>IF(OR($B28="",$F28="",$G28=""),"",SUM($G28,$L28,$M28,$N28))</f>
        <v/>
      </c>
      <c r="P28" s="13">
        <f>IF(OR($F28="",$O28=""),"",$F28-$O28)</f>
        <v/>
      </c>
      <c r="Q28" s="29">
        <f>IFERROR(IF(OR($F28="",$P28=""),"",$P28/$F28),"")</f>
        <v/>
      </c>
      <c r="R28" s="13">
        <f>IF(OR($K28="",$P28=""),"",$K28*$P28)</f>
        <v/>
      </c>
      <c r="S28" s="30">
        <f>IF(AND($A28="",$B28=""),"",IF(OR($A28="",$B28="",$C28="",$D28="",$E28="",$F28="",$G28="",$K28=""),"Eingabe fehlt",IF($P28="","Eingabe fehlt",IF($P28&lt;0,"Verlust",IF($Q28&lt;IFERROR(VLOOKUP("Warnschwelle Marge",Parameter!$A$4:$B$12,2,FALSE),0),"Marge prüfen","OK")))))</f>
        <v/>
      </c>
    </row>
    <row r="29">
      <c r="A29" s="21" t="n"/>
      <c r="B29" s="22" t="n"/>
      <c r="C29" s="21" t="n"/>
      <c r="D29" s="21" t="n"/>
      <c r="E29" s="23" t="n"/>
      <c r="F29" s="24" t="n"/>
      <c r="G29" s="24" t="n"/>
      <c r="H29" s="24" t="n"/>
      <c r="I29" s="25" t="n"/>
      <c r="J29" s="25" t="n"/>
      <c r="K29" s="26" t="n"/>
      <c r="L29" s="9">
        <f>IF(OR($B29="",$F29=""),"",IF($H29="",IFERROR(VLOOKUP("Standard Verpackung",Parameter!$A$4:$B$12,2,FALSE),""),$H29))</f>
        <v/>
      </c>
      <c r="M29" s="9">
        <f>IF(OR($B29="",$F29=""),"",$F29*IF($I29="",IFERROR(VLOOKUP("Standard Provision",Parameter!$A$4:$B$12,2,FALSE),0),$I29))</f>
        <v/>
      </c>
      <c r="N29" s="9">
        <f>IF(OR($B29="",$F29=""),"",$F29*IF($J29="",IFERROR(VLOOKUP("Standard Zahlungsgebühr",Parameter!$A$4:$B$12,2,FALSE),0),$J29))</f>
        <v/>
      </c>
      <c r="O29" s="9">
        <f>IF(OR($B29="",$F29="",$G29=""),"",SUM($G29,$L29,$M29,$N29))</f>
        <v/>
      </c>
      <c r="P29" s="9">
        <f>IF(OR($F29="",$O29=""),"",$F29-$O29)</f>
        <v/>
      </c>
      <c r="Q29" s="27">
        <f>IFERROR(IF(OR($F29="",$P29=""),"",$P29/$F29),"")</f>
        <v/>
      </c>
      <c r="R29" s="9">
        <f>IF(OR($K29="",$P29=""),"",$K29*$P29)</f>
        <v/>
      </c>
      <c r="S29" s="28">
        <f>IF(AND($A29="",$B29=""),"",IF(OR($A29="",$B29="",$C29="",$D29="",$E29="",$F29="",$G29="",$K29=""),"Eingabe fehlt",IF($P29="","Eingabe fehlt",IF($P29&lt;0,"Verlust",IF($Q29&lt;IFERROR(VLOOKUP("Warnschwelle Marge",Parameter!$A$4:$B$12,2,FALSE),0),"Marge prüfen","OK")))))</f>
        <v/>
      </c>
    </row>
    <row r="30">
      <c r="A30" s="21" t="n"/>
      <c r="B30" s="22" t="n"/>
      <c r="C30" s="21" t="n"/>
      <c r="D30" s="21" t="n"/>
      <c r="E30" s="23" t="n"/>
      <c r="F30" s="24" t="n"/>
      <c r="G30" s="24" t="n"/>
      <c r="H30" s="24" t="n"/>
      <c r="I30" s="25" t="n"/>
      <c r="J30" s="25" t="n"/>
      <c r="K30" s="26" t="n"/>
      <c r="L30" s="13">
        <f>IF(OR($B30="",$F30=""),"",IF($H30="",IFERROR(VLOOKUP("Standard Verpackung",Parameter!$A$4:$B$12,2,FALSE),""),$H30))</f>
        <v/>
      </c>
      <c r="M30" s="13">
        <f>IF(OR($B30="",$F30=""),"",$F30*IF($I30="",IFERROR(VLOOKUP("Standard Provision",Parameter!$A$4:$B$12,2,FALSE),0),$I30))</f>
        <v/>
      </c>
      <c r="N30" s="13">
        <f>IF(OR($B30="",$F30=""),"",$F30*IF($J30="",IFERROR(VLOOKUP("Standard Zahlungsgebühr",Parameter!$A$4:$B$12,2,FALSE),0),$J30))</f>
        <v/>
      </c>
      <c r="O30" s="13">
        <f>IF(OR($B30="",$F30="",$G30=""),"",SUM($G30,$L30,$M30,$N30))</f>
        <v/>
      </c>
      <c r="P30" s="13">
        <f>IF(OR($F30="",$O30=""),"",$F30-$O30)</f>
        <v/>
      </c>
      <c r="Q30" s="29">
        <f>IFERROR(IF(OR($F30="",$P30=""),"",$P30/$F30),"")</f>
        <v/>
      </c>
      <c r="R30" s="13">
        <f>IF(OR($K30="",$P30=""),"",$K30*$P30)</f>
        <v/>
      </c>
      <c r="S30" s="30">
        <f>IF(AND($A30="",$B30=""),"",IF(OR($A30="",$B30="",$C30="",$D30="",$E30="",$F30="",$G30="",$K30=""),"Eingabe fehlt",IF($P30="","Eingabe fehlt",IF($P30&lt;0,"Verlust",IF($Q30&lt;IFERROR(VLOOKUP("Warnschwelle Marge",Parameter!$A$4:$B$12,2,FALSE),0),"Marge prüfen","OK")))))</f>
        <v/>
      </c>
    </row>
    <row r="31">
      <c r="A31" s="21" t="n"/>
      <c r="B31" s="22" t="n"/>
      <c r="C31" s="21" t="n"/>
      <c r="D31" s="21" t="n"/>
      <c r="E31" s="23" t="n"/>
      <c r="F31" s="24" t="n"/>
      <c r="G31" s="24" t="n"/>
      <c r="H31" s="24" t="n"/>
      <c r="I31" s="25" t="n"/>
      <c r="J31" s="25" t="n"/>
      <c r="K31" s="26" t="n"/>
      <c r="L31" s="9">
        <f>IF(OR($B31="",$F31=""),"",IF($H31="",IFERROR(VLOOKUP("Standard Verpackung",Parameter!$A$4:$B$12,2,FALSE),""),$H31))</f>
        <v/>
      </c>
      <c r="M31" s="9">
        <f>IF(OR($B31="",$F31=""),"",$F31*IF($I31="",IFERROR(VLOOKUP("Standard Provision",Parameter!$A$4:$B$12,2,FALSE),0),$I31))</f>
        <v/>
      </c>
      <c r="N31" s="9">
        <f>IF(OR($B31="",$F31=""),"",$F31*IF($J31="",IFERROR(VLOOKUP("Standard Zahlungsgebühr",Parameter!$A$4:$B$12,2,FALSE),0),$J31))</f>
        <v/>
      </c>
      <c r="O31" s="9">
        <f>IF(OR($B31="",$F31="",$G31=""),"",SUM($G31,$L31,$M31,$N31))</f>
        <v/>
      </c>
      <c r="P31" s="9">
        <f>IF(OR($F31="",$O31=""),"",$F31-$O31)</f>
        <v/>
      </c>
      <c r="Q31" s="27">
        <f>IFERROR(IF(OR($F31="",$P31=""),"",$P31/$F31),"")</f>
        <v/>
      </c>
      <c r="R31" s="9">
        <f>IF(OR($K31="",$P31=""),"",$K31*$P31)</f>
        <v/>
      </c>
      <c r="S31" s="28">
        <f>IF(AND($A31="",$B31=""),"",IF(OR($A31="",$B31="",$C31="",$D31="",$E31="",$F31="",$G31="",$K31=""),"Eingabe fehlt",IF($P31="","Eingabe fehlt",IF($P31&lt;0,"Verlust",IF($Q31&lt;IFERROR(VLOOKUP("Warnschwelle Marge",Parameter!$A$4:$B$12,2,FALSE),0),"Marge prüfen","OK")))))</f>
        <v/>
      </c>
    </row>
    <row r="32">
      <c r="A32" s="21" t="n"/>
      <c r="B32" s="22" t="n"/>
      <c r="C32" s="21" t="n"/>
      <c r="D32" s="21" t="n"/>
      <c r="E32" s="23" t="n"/>
      <c r="F32" s="24" t="n"/>
      <c r="G32" s="24" t="n"/>
      <c r="H32" s="24" t="n"/>
      <c r="I32" s="25" t="n"/>
      <c r="J32" s="25" t="n"/>
      <c r="K32" s="26" t="n"/>
      <c r="L32" s="13">
        <f>IF(OR($B32="",$F32=""),"",IF($H32="",IFERROR(VLOOKUP("Standard Verpackung",Parameter!$A$4:$B$12,2,FALSE),""),$H32))</f>
        <v/>
      </c>
      <c r="M32" s="13">
        <f>IF(OR($B32="",$F32=""),"",$F32*IF($I32="",IFERROR(VLOOKUP("Standard Provision",Parameter!$A$4:$B$12,2,FALSE),0),$I32))</f>
        <v/>
      </c>
      <c r="N32" s="13">
        <f>IF(OR($B32="",$F32=""),"",$F32*IF($J32="",IFERROR(VLOOKUP("Standard Zahlungsgebühr",Parameter!$A$4:$B$12,2,FALSE),0),$J32))</f>
        <v/>
      </c>
      <c r="O32" s="13">
        <f>IF(OR($B32="",$F32="",$G32=""),"",SUM($G32,$L32,$M32,$N32))</f>
        <v/>
      </c>
      <c r="P32" s="13">
        <f>IF(OR($F32="",$O32=""),"",$F32-$O32)</f>
        <v/>
      </c>
      <c r="Q32" s="29">
        <f>IFERROR(IF(OR($F32="",$P32=""),"",$P32/$F32),"")</f>
        <v/>
      </c>
      <c r="R32" s="13">
        <f>IF(OR($K32="",$P32=""),"",$K32*$P32)</f>
        <v/>
      </c>
      <c r="S32" s="30">
        <f>IF(AND($A32="",$B32=""),"",IF(OR($A32="",$B32="",$C32="",$D32="",$E32="",$F32="",$G32="",$K32=""),"Eingabe fehlt",IF($P32="","Eingabe fehlt",IF($P32&lt;0,"Verlust",IF($Q32&lt;IFERROR(VLOOKUP("Warnschwelle Marge",Parameter!$A$4:$B$12,2,FALSE),0),"Marge prüfen","OK")))))</f>
        <v/>
      </c>
    </row>
    <row r="33">
      <c r="A33" s="21" t="n"/>
      <c r="B33" s="22" t="n"/>
      <c r="C33" s="21" t="n"/>
      <c r="D33" s="21" t="n"/>
      <c r="E33" s="23" t="n"/>
      <c r="F33" s="24" t="n"/>
      <c r="G33" s="24" t="n"/>
      <c r="H33" s="24" t="n"/>
      <c r="I33" s="25" t="n"/>
      <c r="J33" s="25" t="n"/>
      <c r="K33" s="26" t="n"/>
      <c r="L33" s="9">
        <f>IF(OR($B33="",$F33=""),"",IF($H33="",IFERROR(VLOOKUP("Standard Verpackung",Parameter!$A$4:$B$12,2,FALSE),""),$H33))</f>
        <v/>
      </c>
      <c r="M33" s="9">
        <f>IF(OR($B33="",$F33=""),"",$F33*IF($I33="",IFERROR(VLOOKUP("Standard Provision",Parameter!$A$4:$B$12,2,FALSE),0),$I33))</f>
        <v/>
      </c>
      <c r="N33" s="9">
        <f>IF(OR($B33="",$F33=""),"",$F33*IF($J33="",IFERROR(VLOOKUP("Standard Zahlungsgebühr",Parameter!$A$4:$B$12,2,FALSE),0),$J33))</f>
        <v/>
      </c>
      <c r="O33" s="9">
        <f>IF(OR($B33="",$F33="",$G33=""),"",SUM($G33,$L33,$M33,$N33))</f>
        <v/>
      </c>
      <c r="P33" s="9">
        <f>IF(OR($F33="",$O33=""),"",$F33-$O33)</f>
        <v/>
      </c>
      <c r="Q33" s="27">
        <f>IFERROR(IF(OR($F33="",$P33=""),"",$P33/$F33),"")</f>
        <v/>
      </c>
      <c r="R33" s="9">
        <f>IF(OR($K33="",$P33=""),"",$K33*$P33)</f>
        <v/>
      </c>
      <c r="S33" s="28">
        <f>IF(AND($A33="",$B33=""),"",IF(OR($A33="",$B33="",$C33="",$D33="",$E33="",$F33="",$G33="",$K33=""),"Eingabe fehlt",IF($P33="","Eingabe fehlt",IF($P33&lt;0,"Verlust",IF($Q33&lt;IFERROR(VLOOKUP("Warnschwelle Marge",Parameter!$A$4:$B$12,2,FALSE),0),"Marge prüfen","OK")))))</f>
        <v/>
      </c>
    </row>
    <row r="34">
      <c r="A34" s="21" t="n"/>
      <c r="B34" s="22" t="n"/>
      <c r="C34" s="21" t="n"/>
      <c r="D34" s="21" t="n"/>
      <c r="E34" s="23" t="n"/>
      <c r="F34" s="24" t="n"/>
      <c r="G34" s="24" t="n"/>
      <c r="H34" s="24" t="n"/>
      <c r="I34" s="25" t="n"/>
      <c r="J34" s="25" t="n"/>
      <c r="K34" s="26" t="n"/>
      <c r="L34" s="13">
        <f>IF(OR($B34="",$F34=""),"",IF($H34="",IFERROR(VLOOKUP("Standard Verpackung",Parameter!$A$4:$B$12,2,FALSE),""),$H34))</f>
        <v/>
      </c>
      <c r="M34" s="13">
        <f>IF(OR($B34="",$F34=""),"",$F34*IF($I34="",IFERROR(VLOOKUP("Standard Provision",Parameter!$A$4:$B$12,2,FALSE),0),$I34))</f>
        <v/>
      </c>
      <c r="N34" s="13">
        <f>IF(OR($B34="",$F34=""),"",$F34*IF($J34="",IFERROR(VLOOKUP("Standard Zahlungsgebühr",Parameter!$A$4:$B$12,2,FALSE),0),$J34))</f>
        <v/>
      </c>
      <c r="O34" s="13">
        <f>IF(OR($B34="",$F34="",$G34=""),"",SUM($G34,$L34,$M34,$N34))</f>
        <v/>
      </c>
      <c r="P34" s="13">
        <f>IF(OR($F34="",$O34=""),"",$F34-$O34)</f>
        <v/>
      </c>
      <c r="Q34" s="29">
        <f>IFERROR(IF(OR($F34="",$P34=""),"",$P34/$F34),"")</f>
        <v/>
      </c>
      <c r="R34" s="13">
        <f>IF(OR($K34="",$P34=""),"",$K34*$P34)</f>
        <v/>
      </c>
      <c r="S34" s="30">
        <f>IF(AND($A34="",$B34=""),"",IF(OR($A34="",$B34="",$C34="",$D34="",$E34="",$F34="",$G34="",$K34=""),"Eingabe fehlt",IF($P34="","Eingabe fehlt",IF($P34&lt;0,"Verlust",IF($Q34&lt;IFERROR(VLOOKUP("Warnschwelle Marge",Parameter!$A$4:$B$12,2,FALSE),0),"Marge prüfen","OK")))))</f>
        <v/>
      </c>
    </row>
    <row r="35">
      <c r="A35" s="21" t="n"/>
      <c r="B35" s="22" t="n"/>
      <c r="C35" s="21" t="n"/>
      <c r="D35" s="21" t="n"/>
      <c r="E35" s="23" t="n"/>
      <c r="F35" s="24" t="n"/>
      <c r="G35" s="24" t="n"/>
      <c r="H35" s="24" t="n"/>
      <c r="I35" s="25" t="n"/>
      <c r="J35" s="25" t="n"/>
      <c r="K35" s="26" t="n"/>
      <c r="L35" s="9">
        <f>IF(OR($B35="",$F35=""),"",IF($H35="",IFERROR(VLOOKUP("Standard Verpackung",Parameter!$A$4:$B$12,2,FALSE),""),$H35))</f>
        <v/>
      </c>
      <c r="M35" s="9">
        <f>IF(OR($B35="",$F35=""),"",$F35*IF($I35="",IFERROR(VLOOKUP("Standard Provision",Parameter!$A$4:$B$12,2,FALSE),0),$I35))</f>
        <v/>
      </c>
      <c r="N35" s="9">
        <f>IF(OR($B35="",$F35=""),"",$F35*IF($J35="",IFERROR(VLOOKUP("Standard Zahlungsgebühr",Parameter!$A$4:$B$12,2,FALSE),0),$J35))</f>
        <v/>
      </c>
      <c r="O35" s="9">
        <f>IF(OR($B35="",$F35="",$G35=""),"",SUM($G35,$L35,$M35,$N35))</f>
        <v/>
      </c>
      <c r="P35" s="9">
        <f>IF(OR($F35="",$O35=""),"",$F35-$O35)</f>
        <v/>
      </c>
      <c r="Q35" s="27">
        <f>IFERROR(IF(OR($F35="",$P35=""),"",$P35/$F35),"")</f>
        <v/>
      </c>
      <c r="R35" s="9">
        <f>IF(OR($K35="",$P35=""),"",$K35*$P35)</f>
        <v/>
      </c>
      <c r="S35" s="28">
        <f>IF(AND($A35="",$B35=""),"",IF(OR($A35="",$B35="",$C35="",$D35="",$E35="",$F35="",$G35="",$K35=""),"Eingabe fehlt",IF($P35="","Eingabe fehlt",IF($P35&lt;0,"Verlust",IF($Q35&lt;IFERROR(VLOOKUP("Warnschwelle Marge",Parameter!$A$4:$B$12,2,FALSE),0),"Marge prüfen","OK")))))</f>
        <v/>
      </c>
    </row>
    <row r="36">
      <c r="A36" s="21" t="n"/>
      <c r="B36" s="22" t="n"/>
      <c r="C36" s="21" t="n"/>
      <c r="D36" s="21" t="n"/>
      <c r="E36" s="23" t="n"/>
      <c r="F36" s="24" t="n"/>
      <c r="G36" s="24" t="n"/>
      <c r="H36" s="24" t="n"/>
      <c r="I36" s="25" t="n"/>
      <c r="J36" s="25" t="n"/>
      <c r="K36" s="26" t="n"/>
      <c r="L36" s="13">
        <f>IF(OR($B36="",$F36=""),"",IF($H36="",IFERROR(VLOOKUP("Standard Verpackung",Parameter!$A$4:$B$12,2,FALSE),""),$H36))</f>
        <v/>
      </c>
      <c r="M36" s="13">
        <f>IF(OR($B36="",$F36=""),"",$F36*IF($I36="",IFERROR(VLOOKUP("Standard Provision",Parameter!$A$4:$B$12,2,FALSE),0),$I36))</f>
        <v/>
      </c>
      <c r="N36" s="13">
        <f>IF(OR($B36="",$F36=""),"",$F36*IF($J36="",IFERROR(VLOOKUP("Standard Zahlungsgebühr",Parameter!$A$4:$B$12,2,FALSE),0),$J36))</f>
        <v/>
      </c>
      <c r="O36" s="13">
        <f>IF(OR($B36="",$F36="",$G36=""),"",SUM($G36,$L36,$M36,$N36))</f>
        <v/>
      </c>
      <c r="P36" s="13">
        <f>IF(OR($F36="",$O36=""),"",$F36-$O36)</f>
        <v/>
      </c>
      <c r="Q36" s="29">
        <f>IFERROR(IF(OR($F36="",$P36=""),"",$P36/$F36),"")</f>
        <v/>
      </c>
      <c r="R36" s="13">
        <f>IF(OR($K36="",$P36=""),"",$K36*$P36)</f>
        <v/>
      </c>
      <c r="S36" s="30">
        <f>IF(AND($A36="",$B36=""),"",IF(OR($A36="",$B36="",$C36="",$D36="",$E36="",$F36="",$G36="",$K36=""),"Eingabe fehlt",IF($P36="","Eingabe fehlt",IF($P36&lt;0,"Verlust",IF($Q36&lt;IFERROR(VLOOKUP("Warnschwelle Marge",Parameter!$A$4:$B$12,2,FALSE),0),"Marge prüfen","OK")))))</f>
        <v/>
      </c>
    </row>
    <row r="37">
      <c r="A37" s="21" t="n"/>
      <c r="B37" s="22" t="n"/>
      <c r="C37" s="21" t="n"/>
      <c r="D37" s="21" t="n"/>
      <c r="E37" s="23" t="n"/>
      <c r="F37" s="24" t="n"/>
      <c r="G37" s="24" t="n"/>
      <c r="H37" s="24" t="n"/>
      <c r="I37" s="25" t="n"/>
      <c r="J37" s="25" t="n"/>
      <c r="K37" s="26" t="n"/>
      <c r="L37" s="9">
        <f>IF(OR($B37="",$F37=""),"",IF($H37="",IFERROR(VLOOKUP("Standard Verpackung",Parameter!$A$4:$B$12,2,FALSE),""),$H37))</f>
        <v/>
      </c>
      <c r="M37" s="9">
        <f>IF(OR($B37="",$F37=""),"",$F37*IF($I37="",IFERROR(VLOOKUP("Standard Provision",Parameter!$A$4:$B$12,2,FALSE),0),$I37))</f>
        <v/>
      </c>
      <c r="N37" s="9">
        <f>IF(OR($B37="",$F37=""),"",$F37*IF($J37="",IFERROR(VLOOKUP("Standard Zahlungsgebühr",Parameter!$A$4:$B$12,2,FALSE),0),$J37))</f>
        <v/>
      </c>
      <c r="O37" s="9">
        <f>IF(OR($B37="",$F37="",$G37=""),"",SUM($G37,$L37,$M37,$N37))</f>
        <v/>
      </c>
      <c r="P37" s="9">
        <f>IF(OR($F37="",$O37=""),"",$F37-$O37)</f>
        <v/>
      </c>
      <c r="Q37" s="27">
        <f>IFERROR(IF(OR($F37="",$P37=""),"",$P37/$F37),"")</f>
        <v/>
      </c>
      <c r="R37" s="9">
        <f>IF(OR($K37="",$P37=""),"",$K37*$P37)</f>
        <v/>
      </c>
      <c r="S37" s="28">
        <f>IF(AND($A37="",$B37=""),"",IF(OR($A37="",$B37="",$C37="",$D37="",$E37="",$F37="",$G37="",$K37=""),"Eingabe fehlt",IF($P37="","Eingabe fehlt",IF($P37&lt;0,"Verlust",IF($Q37&lt;IFERROR(VLOOKUP("Warnschwelle Marge",Parameter!$A$4:$B$12,2,FALSE),0),"Marge prüfen","OK")))))</f>
        <v/>
      </c>
    </row>
    <row r="38">
      <c r="A38" s="21" t="n"/>
      <c r="B38" s="22" t="n"/>
      <c r="C38" s="21" t="n"/>
      <c r="D38" s="21" t="n"/>
      <c r="E38" s="23" t="n"/>
      <c r="F38" s="24" t="n"/>
      <c r="G38" s="24" t="n"/>
      <c r="H38" s="24" t="n"/>
      <c r="I38" s="25" t="n"/>
      <c r="J38" s="25" t="n"/>
      <c r="K38" s="26" t="n"/>
      <c r="L38" s="13">
        <f>IF(OR($B38="",$F38=""),"",IF($H38="",IFERROR(VLOOKUP("Standard Verpackung",Parameter!$A$4:$B$12,2,FALSE),""),$H38))</f>
        <v/>
      </c>
      <c r="M38" s="13">
        <f>IF(OR($B38="",$F38=""),"",$F38*IF($I38="",IFERROR(VLOOKUP("Standard Provision",Parameter!$A$4:$B$12,2,FALSE),0),$I38))</f>
        <v/>
      </c>
      <c r="N38" s="13">
        <f>IF(OR($B38="",$F38=""),"",$F38*IF($J38="",IFERROR(VLOOKUP("Standard Zahlungsgebühr",Parameter!$A$4:$B$12,2,FALSE),0),$J38))</f>
        <v/>
      </c>
      <c r="O38" s="13">
        <f>IF(OR($B38="",$F38="",$G38=""),"",SUM($G38,$L38,$M38,$N38))</f>
        <v/>
      </c>
      <c r="P38" s="13">
        <f>IF(OR($F38="",$O38=""),"",$F38-$O38)</f>
        <v/>
      </c>
      <c r="Q38" s="29">
        <f>IFERROR(IF(OR($F38="",$P38=""),"",$P38/$F38),"")</f>
        <v/>
      </c>
      <c r="R38" s="13">
        <f>IF(OR($K38="",$P38=""),"",$K38*$P38)</f>
        <v/>
      </c>
      <c r="S38" s="30">
        <f>IF(AND($A38="",$B38=""),"",IF(OR($A38="",$B38="",$C38="",$D38="",$E38="",$F38="",$G38="",$K38=""),"Eingabe fehlt",IF($P38="","Eingabe fehlt",IF($P38&lt;0,"Verlust",IF($Q38&lt;IFERROR(VLOOKUP("Warnschwelle Marge",Parameter!$A$4:$B$12,2,FALSE),0),"Marge prüfen","OK")))))</f>
        <v/>
      </c>
    </row>
    <row r="39">
      <c r="A39" s="21" t="n"/>
      <c r="B39" s="22" t="n"/>
      <c r="C39" s="21" t="n"/>
      <c r="D39" s="21" t="n"/>
      <c r="E39" s="23" t="n"/>
      <c r="F39" s="24" t="n"/>
      <c r="G39" s="24" t="n"/>
      <c r="H39" s="24" t="n"/>
      <c r="I39" s="25" t="n"/>
      <c r="J39" s="25" t="n"/>
      <c r="K39" s="26" t="n"/>
      <c r="L39" s="9">
        <f>IF(OR($B39="",$F39=""),"",IF($H39="",IFERROR(VLOOKUP("Standard Verpackung",Parameter!$A$4:$B$12,2,FALSE),""),$H39))</f>
        <v/>
      </c>
      <c r="M39" s="9">
        <f>IF(OR($B39="",$F39=""),"",$F39*IF($I39="",IFERROR(VLOOKUP("Standard Provision",Parameter!$A$4:$B$12,2,FALSE),0),$I39))</f>
        <v/>
      </c>
      <c r="N39" s="9">
        <f>IF(OR($B39="",$F39=""),"",$F39*IF($J39="",IFERROR(VLOOKUP("Standard Zahlungsgebühr",Parameter!$A$4:$B$12,2,FALSE),0),$J39))</f>
        <v/>
      </c>
      <c r="O39" s="9">
        <f>IF(OR($B39="",$F39="",$G39=""),"",SUM($G39,$L39,$M39,$N39))</f>
        <v/>
      </c>
      <c r="P39" s="9">
        <f>IF(OR($F39="",$O39=""),"",$F39-$O39)</f>
        <v/>
      </c>
      <c r="Q39" s="27">
        <f>IFERROR(IF(OR($F39="",$P39=""),"",$P39/$F39),"")</f>
        <v/>
      </c>
      <c r="R39" s="9">
        <f>IF(OR($K39="",$P39=""),"",$K39*$P39)</f>
        <v/>
      </c>
      <c r="S39" s="28">
        <f>IF(AND($A39="",$B39=""),"",IF(OR($A39="",$B39="",$C39="",$D39="",$E39="",$F39="",$G39="",$K39=""),"Eingabe fehlt",IF($P39="","Eingabe fehlt",IF($P39&lt;0,"Verlust",IF($Q39&lt;IFERROR(VLOOKUP("Warnschwelle Marge",Parameter!$A$4:$B$12,2,FALSE),0),"Marge prüfen","OK")))))</f>
        <v/>
      </c>
    </row>
    <row r="40">
      <c r="A40" s="21" t="n"/>
      <c r="B40" s="22" t="n"/>
      <c r="C40" s="21" t="n"/>
      <c r="D40" s="21" t="n"/>
      <c r="E40" s="23" t="n"/>
      <c r="F40" s="24" t="n"/>
      <c r="G40" s="24" t="n"/>
      <c r="H40" s="24" t="n"/>
      <c r="I40" s="25" t="n"/>
      <c r="J40" s="25" t="n"/>
      <c r="K40" s="26" t="n"/>
      <c r="L40" s="13">
        <f>IF(OR($B40="",$F40=""),"",IF($H40="",IFERROR(VLOOKUP("Standard Verpackung",Parameter!$A$4:$B$12,2,FALSE),""),$H40))</f>
        <v/>
      </c>
      <c r="M40" s="13">
        <f>IF(OR($B40="",$F40=""),"",$F40*IF($I40="",IFERROR(VLOOKUP("Standard Provision",Parameter!$A$4:$B$12,2,FALSE),0),$I40))</f>
        <v/>
      </c>
      <c r="N40" s="13">
        <f>IF(OR($B40="",$F40=""),"",$F40*IF($J40="",IFERROR(VLOOKUP("Standard Zahlungsgebühr",Parameter!$A$4:$B$12,2,FALSE),0),$J40))</f>
        <v/>
      </c>
      <c r="O40" s="13">
        <f>IF(OR($B40="",$F40="",$G40=""),"",SUM($G40,$L40,$M40,$N40))</f>
        <v/>
      </c>
      <c r="P40" s="13">
        <f>IF(OR($F40="",$O40=""),"",$F40-$O40)</f>
        <v/>
      </c>
      <c r="Q40" s="29">
        <f>IFERROR(IF(OR($F40="",$P40=""),"",$P40/$F40),"")</f>
        <v/>
      </c>
      <c r="R40" s="13">
        <f>IF(OR($K40="",$P40=""),"",$K40*$P40)</f>
        <v/>
      </c>
      <c r="S40" s="30">
        <f>IF(AND($A40="",$B40=""),"",IF(OR($A40="",$B40="",$C40="",$D40="",$E40="",$F40="",$G40="",$K40=""),"Eingabe fehlt",IF($P40="","Eingabe fehlt",IF($P40&lt;0,"Verlust",IF($Q40&lt;IFERROR(VLOOKUP("Warnschwelle Marge",Parameter!$A$4:$B$12,2,FALSE),0),"Marge prüfen","OK")))))</f>
        <v/>
      </c>
    </row>
    <row r="41">
      <c r="A41" s="21" t="n"/>
      <c r="B41" s="22" t="n"/>
      <c r="C41" s="21" t="n"/>
      <c r="D41" s="21" t="n"/>
      <c r="E41" s="23" t="n"/>
      <c r="F41" s="24" t="n"/>
      <c r="G41" s="24" t="n"/>
      <c r="H41" s="24" t="n"/>
      <c r="I41" s="25" t="n"/>
      <c r="J41" s="25" t="n"/>
      <c r="K41" s="26" t="n"/>
      <c r="L41" s="9">
        <f>IF(OR($B41="",$F41=""),"",IF($H41="",IFERROR(VLOOKUP("Standard Verpackung",Parameter!$A$4:$B$12,2,FALSE),""),$H41))</f>
        <v/>
      </c>
      <c r="M41" s="9">
        <f>IF(OR($B41="",$F41=""),"",$F41*IF($I41="",IFERROR(VLOOKUP("Standard Provision",Parameter!$A$4:$B$12,2,FALSE),0),$I41))</f>
        <v/>
      </c>
      <c r="N41" s="9">
        <f>IF(OR($B41="",$F41=""),"",$F41*IF($J41="",IFERROR(VLOOKUP("Standard Zahlungsgebühr",Parameter!$A$4:$B$12,2,FALSE),0),$J41))</f>
        <v/>
      </c>
      <c r="O41" s="9">
        <f>IF(OR($B41="",$F41="",$G41=""),"",SUM($G41,$L41,$M41,$N41))</f>
        <v/>
      </c>
      <c r="P41" s="9">
        <f>IF(OR($F41="",$O41=""),"",$F41-$O41)</f>
        <v/>
      </c>
      <c r="Q41" s="27">
        <f>IFERROR(IF(OR($F41="",$P41=""),"",$P41/$F41),"")</f>
        <v/>
      </c>
      <c r="R41" s="9">
        <f>IF(OR($K41="",$P41=""),"",$K41*$P41)</f>
        <v/>
      </c>
      <c r="S41" s="28">
        <f>IF(AND($A41="",$B41=""),"",IF(OR($A41="",$B41="",$C41="",$D41="",$E41="",$F41="",$G41="",$K41=""),"Eingabe fehlt",IF($P41="","Eingabe fehlt",IF($P41&lt;0,"Verlust",IF($Q41&lt;IFERROR(VLOOKUP("Warnschwelle Marge",Parameter!$A$4:$B$12,2,FALSE),0),"Marge prüfen","OK")))))</f>
        <v/>
      </c>
    </row>
    <row r="42">
      <c r="A42" s="21" t="n"/>
      <c r="B42" s="22" t="n"/>
      <c r="C42" s="21" t="n"/>
      <c r="D42" s="21" t="n"/>
      <c r="E42" s="23" t="n"/>
      <c r="F42" s="24" t="n"/>
      <c r="G42" s="24" t="n"/>
      <c r="H42" s="24" t="n"/>
      <c r="I42" s="25" t="n"/>
      <c r="J42" s="25" t="n"/>
      <c r="K42" s="26" t="n"/>
      <c r="L42" s="13">
        <f>IF(OR($B42="",$F42=""),"",IF($H42="",IFERROR(VLOOKUP("Standard Verpackung",Parameter!$A$4:$B$12,2,FALSE),""),$H42))</f>
        <v/>
      </c>
      <c r="M42" s="13">
        <f>IF(OR($B42="",$F42=""),"",$F42*IF($I42="",IFERROR(VLOOKUP("Standard Provision",Parameter!$A$4:$B$12,2,FALSE),0),$I42))</f>
        <v/>
      </c>
      <c r="N42" s="13">
        <f>IF(OR($B42="",$F42=""),"",$F42*IF($J42="",IFERROR(VLOOKUP("Standard Zahlungsgebühr",Parameter!$A$4:$B$12,2,FALSE),0),$J42))</f>
        <v/>
      </c>
      <c r="O42" s="13">
        <f>IF(OR($B42="",$F42="",$G42=""),"",SUM($G42,$L42,$M42,$N42))</f>
        <v/>
      </c>
      <c r="P42" s="13">
        <f>IF(OR($F42="",$O42=""),"",$F42-$O42)</f>
        <v/>
      </c>
      <c r="Q42" s="29">
        <f>IFERROR(IF(OR($F42="",$P42=""),"",$P42/$F42),"")</f>
        <v/>
      </c>
      <c r="R42" s="13">
        <f>IF(OR($K42="",$P42=""),"",$K42*$P42)</f>
        <v/>
      </c>
      <c r="S42" s="30">
        <f>IF(AND($A42="",$B42=""),"",IF(OR($A42="",$B42="",$C42="",$D42="",$E42="",$F42="",$G42="",$K42=""),"Eingabe fehlt",IF($P42="","Eingabe fehlt",IF($P42&lt;0,"Verlust",IF($Q42&lt;IFERROR(VLOOKUP("Warnschwelle Marge",Parameter!$A$4:$B$12,2,FALSE),0),"Marge prüfen","OK")))))</f>
        <v/>
      </c>
    </row>
    <row r="43">
      <c r="A43" s="21" t="n"/>
      <c r="B43" s="22" t="n"/>
      <c r="C43" s="21" t="n"/>
      <c r="D43" s="21" t="n"/>
      <c r="E43" s="23" t="n"/>
      <c r="F43" s="24" t="n"/>
      <c r="G43" s="24" t="n"/>
      <c r="H43" s="24" t="n"/>
      <c r="I43" s="25" t="n"/>
      <c r="J43" s="25" t="n"/>
      <c r="K43" s="26" t="n"/>
      <c r="L43" s="9">
        <f>IF(OR($B43="",$F43=""),"",IF($H43="",IFERROR(VLOOKUP("Standard Verpackung",Parameter!$A$4:$B$12,2,FALSE),""),$H43))</f>
        <v/>
      </c>
      <c r="M43" s="9">
        <f>IF(OR($B43="",$F43=""),"",$F43*IF($I43="",IFERROR(VLOOKUP("Standard Provision",Parameter!$A$4:$B$12,2,FALSE),0),$I43))</f>
        <v/>
      </c>
      <c r="N43" s="9">
        <f>IF(OR($B43="",$F43=""),"",$F43*IF($J43="",IFERROR(VLOOKUP("Standard Zahlungsgebühr",Parameter!$A$4:$B$12,2,FALSE),0),$J43))</f>
        <v/>
      </c>
      <c r="O43" s="9">
        <f>IF(OR($B43="",$F43="",$G43=""),"",SUM($G43,$L43,$M43,$N43))</f>
        <v/>
      </c>
      <c r="P43" s="9">
        <f>IF(OR($F43="",$O43=""),"",$F43-$O43)</f>
        <v/>
      </c>
      <c r="Q43" s="27">
        <f>IFERROR(IF(OR($F43="",$P43=""),"",$P43/$F43),"")</f>
        <v/>
      </c>
      <c r="R43" s="9">
        <f>IF(OR($K43="",$P43=""),"",$K43*$P43)</f>
        <v/>
      </c>
      <c r="S43" s="28">
        <f>IF(AND($A43="",$B43=""),"",IF(OR($A43="",$B43="",$C43="",$D43="",$E43="",$F43="",$G43="",$K43=""),"Eingabe fehlt",IF($P43="","Eingabe fehlt",IF($P43&lt;0,"Verlust",IF($Q43&lt;IFERROR(VLOOKUP("Warnschwelle Marge",Parameter!$A$4:$B$12,2,FALSE),0),"Marge prüfen","OK")))))</f>
        <v/>
      </c>
    </row>
    <row r="44">
      <c r="A44" s="21" t="n"/>
      <c r="B44" s="22" t="n"/>
      <c r="C44" s="21" t="n"/>
      <c r="D44" s="21" t="n"/>
      <c r="E44" s="23" t="n"/>
      <c r="F44" s="24" t="n"/>
      <c r="G44" s="24" t="n"/>
      <c r="H44" s="24" t="n"/>
      <c r="I44" s="25" t="n"/>
      <c r="J44" s="25" t="n"/>
      <c r="K44" s="26" t="n"/>
      <c r="L44" s="13">
        <f>IF(OR($B44="",$F44=""),"",IF($H44="",IFERROR(VLOOKUP("Standard Verpackung",Parameter!$A$4:$B$12,2,FALSE),""),$H44))</f>
        <v/>
      </c>
      <c r="M44" s="13">
        <f>IF(OR($B44="",$F44=""),"",$F44*IF($I44="",IFERROR(VLOOKUP("Standard Provision",Parameter!$A$4:$B$12,2,FALSE),0),$I44))</f>
        <v/>
      </c>
      <c r="N44" s="13">
        <f>IF(OR($B44="",$F44=""),"",$F44*IF($J44="",IFERROR(VLOOKUP("Standard Zahlungsgebühr",Parameter!$A$4:$B$12,2,FALSE),0),$J44))</f>
        <v/>
      </c>
      <c r="O44" s="13">
        <f>IF(OR($B44="",$F44="",$G44=""),"",SUM($G44,$L44,$M44,$N44))</f>
        <v/>
      </c>
      <c r="P44" s="13">
        <f>IF(OR($F44="",$O44=""),"",$F44-$O44)</f>
        <v/>
      </c>
      <c r="Q44" s="29">
        <f>IFERROR(IF(OR($F44="",$P44=""),"",$P44/$F44),"")</f>
        <v/>
      </c>
      <c r="R44" s="13">
        <f>IF(OR($K44="",$P44=""),"",$K44*$P44)</f>
        <v/>
      </c>
      <c r="S44" s="30">
        <f>IF(AND($A44="",$B44=""),"",IF(OR($A44="",$B44="",$C44="",$D44="",$E44="",$F44="",$G44="",$K44=""),"Eingabe fehlt",IF($P44="","Eingabe fehlt",IF($P44&lt;0,"Verlust",IF($Q44&lt;IFERROR(VLOOKUP("Warnschwelle Marge",Parameter!$A$4:$B$12,2,FALSE),0),"Marge prüfen","OK")))))</f>
        <v/>
      </c>
    </row>
    <row r="45">
      <c r="A45" s="21" t="n"/>
      <c r="B45" s="22" t="n"/>
      <c r="C45" s="21" t="n"/>
      <c r="D45" s="21" t="n"/>
      <c r="E45" s="23" t="n"/>
      <c r="F45" s="24" t="n"/>
      <c r="G45" s="24" t="n"/>
      <c r="H45" s="24" t="n"/>
      <c r="I45" s="25" t="n"/>
      <c r="J45" s="25" t="n"/>
      <c r="K45" s="26" t="n"/>
      <c r="L45" s="9">
        <f>IF(OR($B45="",$F45=""),"",IF($H45="",IFERROR(VLOOKUP("Standard Verpackung",Parameter!$A$4:$B$12,2,FALSE),""),$H45))</f>
        <v/>
      </c>
      <c r="M45" s="9">
        <f>IF(OR($B45="",$F45=""),"",$F45*IF($I45="",IFERROR(VLOOKUP("Standard Provision",Parameter!$A$4:$B$12,2,FALSE),0),$I45))</f>
        <v/>
      </c>
      <c r="N45" s="9">
        <f>IF(OR($B45="",$F45=""),"",$F45*IF($J45="",IFERROR(VLOOKUP("Standard Zahlungsgebühr",Parameter!$A$4:$B$12,2,FALSE),0),$J45))</f>
        <v/>
      </c>
      <c r="O45" s="9">
        <f>IF(OR($B45="",$F45="",$G45=""),"",SUM($G45,$L45,$M45,$N45))</f>
        <v/>
      </c>
      <c r="P45" s="9">
        <f>IF(OR($F45="",$O45=""),"",$F45-$O45)</f>
        <v/>
      </c>
      <c r="Q45" s="27">
        <f>IFERROR(IF(OR($F45="",$P45=""),"",$P45/$F45),"")</f>
        <v/>
      </c>
      <c r="R45" s="9">
        <f>IF(OR($K45="",$P45=""),"",$K45*$P45)</f>
        <v/>
      </c>
      <c r="S45" s="28">
        <f>IF(AND($A45="",$B45=""),"",IF(OR($A45="",$B45="",$C45="",$D45="",$E45="",$F45="",$G45="",$K45=""),"Eingabe fehlt",IF($P45="","Eingabe fehlt",IF($P45&lt;0,"Verlust",IF($Q45&lt;IFERROR(VLOOKUP("Warnschwelle Marge",Parameter!$A$4:$B$12,2,FALSE),0),"Marge prüfen","OK")))))</f>
        <v/>
      </c>
    </row>
    <row r="46">
      <c r="A46" s="21" t="n"/>
      <c r="B46" s="22" t="n"/>
      <c r="C46" s="21" t="n"/>
      <c r="D46" s="21" t="n"/>
      <c r="E46" s="23" t="n"/>
      <c r="F46" s="24" t="n"/>
      <c r="G46" s="24" t="n"/>
      <c r="H46" s="24" t="n"/>
      <c r="I46" s="25" t="n"/>
      <c r="J46" s="25" t="n"/>
      <c r="K46" s="26" t="n"/>
      <c r="L46" s="13">
        <f>IF(OR($B46="",$F46=""),"",IF($H46="",IFERROR(VLOOKUP("Standard Verpackung",Parameter!$A$4:$B$12,2,FALSE),""),$H46))</f>
        <v/>
      </c>
      <c r="M46" s="13">
        <f>IF(OR($B46="",$F46=""),"",$F46*IF($I46="",IFERROR(VLOOKUP("Standard Provision",Parameter!$A$4:$B$12,2,FALSE),0),$I46))</f>
        <v/>
      </c>
      <c r="N46" s="13">
        <f>IF(OR($B46="",$F46=""),"",$F46*IF($J46="",IFERROR(VLOOKUP("Standard Zahlungsgebühr",Parameter!$A$4:$B$12,2,FALSE),0),$J46))</f>
        <v/>
      </c>
      <c r="O46" s="13">
        <f>IF(OR($B46="",$F46="",$G46=""),"",SUM($G46,$L46,$M46,$N46))</f>
        <v/>
      </c>
      <c r="P46" s="13">
        <f>IF(OR($F46="",$O46=""),"",$F46-$O46)</f>
        <v/>
      </c>
      <c r="Q46" s="29">
        <f>IFERROR(IF(OR($F46="",$P46=""),"",$P46/$F46),"")</f>
        <v/>
      </c>
      <c r="R46" s="13">
        <f>IF(OR($K46="",$P46=""),"",$K46*$P46)</f>
        <v/>
      </c>
      <c r="S46" s="30">
        <f>IF(AND($A46="",$B46=""),"",IF(OR($A46="",$B46="",$C46="",$D46="",$E46="",$F46="",$G46="",$K46=""),"Eingabe fehlt",IF($P46="","Eingabe fehlt",IF($P46&lt;0,"Verlust",IF($Q46&lt;IFERROR(VLOOKUP("Warnschwelle Marge",Parameter!$A$4:$B$12,2,FALSE),0),"Marge prüfen","OK")))))</f>
        <v/>
      </c>
    </row>
    <row r="47">
      <c r="A47" s="21" t="n"/>
      <c r="B47" s="22" t="n"/>
      <c r="C47" s="21" t="n"/>
      <c r="D47" s="21" t="n"/>
      <c r="E47" s="23" t="n"/>
      <c r="F47" s="24" t="n"/>
      <c r="G47" s="24" t="n"/>
      <c r="H47" s="24" t="n"/>
      <c r="I47" s="25" t="n"/>
      <c r="J47" s="25" t="n"/>
      <c r="K47" s="26" t="n"/>
      <c r="L47" s="9">
        <f>IF(OR($B47="",$F47=""),"",IF($H47="",IFERROR(VLOOKUP("Standard Verpackung",Parameter!$A$4:$B$12,2,FALSE),""),$H47))</f>
        <v/>
      </c>
      <c r="M47" s="9">
        <f>IF(OR($B47="",$F47=""),"",$F47*IF($I47="",IFERROR(VLOOKUP("Standard Provision",Parameter!$A$4:$B$12,2,FALSE),0),$I47))</f>
        <v/>
      </c>
      <c r="N47" s="9">
        <f>IF(OR($B47="",$F47=""),"",$F47*IF($J47="",IFERROR(VLOOKUP("Standard Zahlungsgebühr",Parameter!$A$4:$B$12,2,FALSE),0),$J47))</f>
        <v/>
      </c>
      <c r="O47" s="9">
        <f>IF(OR($B47="",$F47="",$G47=""),"",SUM($G47,$L47,$M47,$N47))</f>
        <v/>
      </c>
      <c r="P47" s="9">
        <f>IF(OR($F47="",$O47=""),"",$F47-$O47)</f>
        <v/>
      </c>
      <c r="Q47" s="27">
        <f>IFERROR(IF(OR($F47="",$P47=""),"",$P47/$F47),"")</f>
        <v/>
      </c>
      <c r="R47" s="9">
        <f>IF(OR($K47="",$P47=""),"",$K47*$P47)</f>
        <v/>
      </c>
      <c r="S47" s="28">
        <f>IF(AND($A47="",$B47=""),"",IF(OR($A47="",$B47="",$C47="",$D47="",$E47="",$F47="",$G47="",$K47=""),"Eingabe fehlt",IF($P47="","Eingabe fehlt",IF($P47&lt;0,"Verlust",IF($Q47&lt;IFERROR(VLOOKUP("Warnschwelle Marge",Parameter!$A$4:$B$12,2,FALSE),0),"Marge prüfen","OK")))))</f>
        <v/>
      </c>
    </row>
    <row r="48">
      <c r="A48" s="21" t="n"/>
      <c r="B48" s="22" t="n"/>
      <c r="C48" s="21" t="n"/>
      <c r="D48" s="21" t="n"/>
      <c r="E48" s="23" t="n"/>
      <c r="F48" s="24" t="n"/>
      <c r="G48" s="24" t="n"/>
      <c r="H48" s="24" t="n"/>
      <c r="I48" s="25" t="n"/>
      <c r="J48" s="25" t="n"/>
      <c r="K48" s="26" t="n"/>
      <c r="L48" s="13">
        <f>IF(OR($B48="",$F48=""),"",IF($H48="",IFERROR(VLOOKUP("Standard Verpackung",Parameter!$A$4:$B$12,2,FALSE),""),$H48))</f>
        <v/>
      </c>
      <c r="M48" s="13">
        <f>IF(OR($B48="",$F48=""),"",$F48*IF($I48="",IFERROR(VLOOKUP("Standard Provision",Parameter!$A$4:$B$12,2,FALSE),0),$I48))</f>
        <v/>
      </c>
      <c r="N48" s="13">
        <f>IF(OR($B48="",$F48=""),"",$F48*IF($J48="",IFERROR(VLOOKUP("Standard Zahlungsgebühr",Parameter!$A$4:$B$12,2,FALSE),0),$J48))</f>
        <v/>
      </c>
      <c r="O48" s="13">
        <f>IF(OR($B48="",$F48="",$G48=""),"",SUM($G48,$L48,$M48,$N48))</f>
        <v/>
      </c>
      <c r="P48" s="13">
        <f>IF(OR($F48="",$O48=""),"",$F48-$O48)</f>
        <v/>
      </c>
      <c r="Q48" s="29">
        <f>IFERROR(IF(OR($F48="",$P48=""),"",$P48/$F48),"")</f>
        <v/>
      </c>
      <c r="R48" s="13">
        <f>IF(OR($K48="",$P48=""),"",$K48*$P48)</f>
        <v/>
      </c>
      <c r="S48" s="30">
        <f>IF(AND($A48="",$B48=""),"",IF(OR($A48="",$B48="",$C48="",$D48="",$E48="",$F48="",$G48="",$K48=""),"Eingabe fehlt",IF($P48="","Eingabe fehlt",IF($P48&lt;0,"Verlust",IF($Q48&lt;IFERROR(VLOOKUP("Warnschwelle Marge",Parameter!$A$4:$B$12,2,FALSE),0),"Marge prüfen","OK")))))</f>
        <v/>
      </c>
    </row>
    <row r="49">
      <c r="A49" s="21" t="n"/>
      <c r="B49" s="22" t="n"/>
      <c r="C49" s="21" t="n"/>
      <c r="D49" s="21" t="n"/>
      <c r="E49" s="23" t="n"/>
      <c r="F49" s="24" t="n"/>
      <c r="G49" s="24" t="n"/>
      <c r="H49" s="24" t="n"/>
      <c r="I49" s="25" t="n"/>
      <c r="J49" s="25" t="n"/>
      <c r="K49" s="26" t="n"/>
      <c r="L49" s="9">
        <f>IF(OR($B49="",$F49=""),"",IF($H49="",IFERROR(VLOOKUP("Standard Verpackung",Parameter!$A$4:$B$12,2,FALSE),""),$H49))</f>
        <v/>
      </c>
      <c r="M49" s="9">
        <f>IF(OR($B49="",$F49=""),"",$F49*IF($I49="",IFERROR(VLOOKUP("Standard Provision",Parameter!$A$4:$B$12,2,FALSE),0),$I49))</f>
        <v/>
      </c>
      <c r="N49" s="9">
        <f>IF(OR($B49="",$F49=""),"",$F49*IF($J49="",IFERROR(VLOOKUP("Standard Zahlungsgebühr",Parameter!$A$4:$B$12,2,FALSE),0),$J49))</f>
        <v/>
      </c>
      <c r="O49" s="9">
        <f>IF(OR($B49="",$F49="",$G49=""),"",SUM($G49,$L49,$M49,$N49))</f>
        <v/>
      </c>
      <c r="P49" s="9">
        <f>IF(OR($F49="",$O49=""),"",$F49-$O49)</f>
        <v/>
      </c>
      <c r="Q49" s="27">
        <f>IFERROR(IF(OR($F49="",$P49=""),"",$P49/$F49),"")</f>
        <v/>
      </c>
      <c r="R49" s="9">
        <f>IF(OR($K49="",$P49=""),"",$K49*$P49)</f>
        <v/>
      </c>
      <c r="S49" s="28">
        <f>IF(AND($A49="",$B49=""),"",IF(OR($A49="",$B49="",$C49="",$D49="",$E49="",$F49="",$G49="",$K49=""),"Eingabe fehlt",IF($P49="","Eingabe fehlt",IF($P49&lt;0,"Verlust",IF($Q49&lt;IFERROR(VLOOKUP("Warnschwelle Marge",Parameter!$A$4:$B$12,2,FALSE),0),"Marge prüfen","OK")))))</f>
        <v/>
      </c>
    </row>
    <row r="50">
      <c r="A50" s="21" t="n"/>
      <c r="B50" s="22" t="n"/>
      <c r="C50" s="21" t="n"/>
      <c r="D50" s="21" t="n"/>
      <c r="E50" s="23" t="n"/>
      <c r="F50" s="24" t="n"/>
      <c r="G50" s="24" t="n"/>
      <c r="H50" s="24" t="n"/>
      <c r="I50" s="25" t="n"/>
      <c r="J50" s="25" t="n"/>
      <c r="K50" s="26" t="n"/>
      <c r="L50" s="13">
        <f>IF(OR($B50="",$F50=""),"",IF($H50="",IFERROR(VLOOKUP("Standard Verpackung",Parameter!$A$4:$B$12,2,FALSE),""),$H50))</f>
        <v/>
      </c>
      <c r="M50" s="13">
        <f>IF(OR($B50="",$F50=""),"",$F50*IF($I50="",IFERROR(VLOOKUP("Standard Provision",Parameter!$A$4:$B$12,2,FALSE),0),$I50))</f>
        <v/>
      </c>
      <c r="N50" s="13">
        <f>IF(OR($B50="",$F50=""),"",$F50*IF($J50="",IFERROR(VLOOKUP("Standard Zahlungsgebühr",Parameter!$A$4:$B$12,2,FALSE),0),$J50))</f>
        <v/>
      </c>
      <c r="O50" s="13">
        <f>IF(OR($B50="",$F50="",$G50=""),"",SUM($G50,$L50,$M50,$N50))</f>
        <v/>
      </c>
      <c r="P50" s="13">
        <f>IF(OR($F50="",$O50=""),"",$F50-$O50)</f>
        <v/>
      </c>
      <c r="Q50" s="29">
        <f>IFERROR(IF(OR($F50="",$P50=""),"",$P50/$F50),"")</f>
        <v/>
      </c>
      <c r="R50" s="13">
        <f>IF(OR($K50="",$P50=""),"",$K50*$P50)</f>
        <v/>
      </c>
      <c r="S50" s="30">
        <f>IF(AND($A50="",$B50=""),"",IF(OR($A50="",$B50="",$C50="",$D50="",$E50="",$F50="",$G50="",$K50=""),"Eingabe fehlt",IF($P50="","Eingabe fehlt",IF($P50&lt;0,"Verlust",IF($Q50&lt;IFERROR(VLOOKUP("Warnschwelle Marge",Parameter!$A$4:$B$12,2,FALSE),0),"Marge prüfen","OK")))))</f>
        <v/>
      </c>
    </row>
    <row r="51">
      <c r="A51" s="21" t="n"/>
      <c r="B51" s="22" t="n"/>
      <c r="C51" s="21" t="n"/>
      <c r="D51" s="21" t="n"/>
      <c r="E51" s="23" t="n"/>
      <c r="F51" s="24" t="n"/>
      <c r="G51" s="24" t="n"/>
      <c r="H51" s="24" t="n"/>
      <c r="I51" s="25" t="n"/>
      <c r="J51" s="25" t="n"/>
      <c r="K51" s="26" t="n"/>
      <c r="L51" s="9">
        <f>IF(OR($B51="",$F51=""),"",IF($H51="",IFERROR(VLOOKUP("Standard Verpackung",Parameter!$A$4:$B$12,2,FALSE),""),$H51))</f>
        <v/>
      </c>
      <c r="M51" s="9">
        <f>IF(OR($B51="",$F51=""),"",$F51*IF($I51="",IFERROR(VLOOKUP("Standard Provision",Parameter!$A$4:$B$12,2,FALSE),0),$I51))</f>
        <v/>
      </c>
      <c r="N51" s="9">
        <f>IF(OR($B51="",$F51=""),"",$F51*IF($J51="",IFERROR(VLOOKUP("Standard Zahlungsgebühr",Parameter!$A$4:$B$12,2,FALSE),0),$J51))</f>
        <v/>
      </c>
      <c r="O51" s="9">
        <f>IF(OR($B51="",$F51="",$G51=""),"",SUM($G51,$L51,$M51,$N51))</f>
        <v/>
      </c>
      <c r="P51" s="9">
        <f>IF(OR($F51="",$O51=""),"",$F51-$O51)</f>
        <v/>
      </c>
      <c r="Q51" s="27">
        <f>IFERROR(IF(OR($F51="",$P51=""),"",$P51/$F51),"")</f>
        <v/>
      </c>
      <c r="R51" s="9">
        <f>IF(OR($K51="",$P51=""),"",$K51*$P51)</f>
        <v/>
      </c>
      <c r="S51" s="28">
        <f>IF(AND($A51="",$B51=""),"",IF(OR($A51="",$B51="",$C51="",$D51="",$E51="",$F51="",$G51="",$K51=""),"Eingabe fehlt",IF($P51="","Eingabe fehlt",IF($P51&lt;0,"Verlust",IF($Q51&lt;IFERROR(VLOOKUP("Warnschwelle Marge",Parameter!$A$4:$B$12,2,FALSE),0),"Marge prüfen","OK")))))</f>
        <v/>
      </c>
    </row>
    <row r="52">
      <c r="A52" s="21" t="n"/>
      <c r="B52" s="22" t="n"/>
      <c r="C52" s="21" t="n"/>
      <c r="D52" s="21" t="n"/>
      <c r="E52" s="23" t="n"/>
      <c r="F52" s="24" t="n"/>
      <c r="G52" s="24" t="n"/>
      <c r="H52" s="24" t="n"/>
      <c r="I52" s="25" t="n"/>
      <c r="J52" s="25" t="n"/>
      <c r="K52" s="26" t="n"/>
      <c r="L52" s="13">
        <f>IF(OR($B52="",$F52=""),"",IF($H52="",IFERROR(VLOOKUP("Standard Verpackung",Parameter!$A$4:$B$12,2,FALSE),""),$H52))</f>
        <v/>
      </c>
      <c r="M52" s="13">
        <f>IF(OR($B52="",$F52=""),"",$F52*IF($I52="",IFERROR(VLOOKUP("Standard Provision",Parameter!$A$4:$B$12,2,FALSE),0),$I52))</f>
        <v/>
      </c>
      <c r="N52" s="13">
        <f>IF(OR($B52="",$F52=""),"",$F52*IF($J52="",IFERROR(VLOOKUP("Standard Zahlungsgebühr",Parameter!$A$4:$B$12,2,FALSE),0),$J52))</f>
        <v/>
      </c>
      <c r="O52" s="13">
        <f>IF(OR($B52="",$F52="",$G52=""),"",SUM($G52,$L52,$M52,$N52))</f>
        <v/>
      </c>
      <c r="P52" s="13">
        <f>IF(OR($F52="",$O52=""),"",$F52-$O52)</f>
        <v/>
      </c>
      <c r="Q52" s="29">
        <f>IFERROR(IF(OR($F52="",$P52=""),"",$P52/$F52),"")</f>
        <v/>
      </c>
      <c r="R52" s="13">
        <f>IF(OR($K52="",$P52=""),"",$K52*$P52)</f>
        <v/>
      </c>
      <c r="S52" s="30">
        <f>IF(AND($A52="",$B52=""),"",IF(OR($A52="",$B52="",$C52="",$D52="",$E52="",$F52="",$G52="",$K52=""),"Eingabe fehlt",IF($P52="","Eingabe fehlt",IF($P52&lt;0,"Verlust",IF($Q52&lt;IFERROR(VLOOKUP("Warnschwelle Marge",Parameter!$A$4:$B$12,2,FALSE),0),"Marge prüfen","OK")))))</f>
        <v/>
      </c>
    </row>
    <row r="53">
      <c r="A53" s="21" t="n"/>
      <c r="B53" s="22" t="n"/>
      <c r="C53" s="21" t="n"/>
      <c r="D53" s="21" t="n"/>
      <c r="E53" s="23" t="n"/>
      <c r="F53" s="24" t="n"/>
      <c r="G53" s="24" t="n"/>
      <c r="H53" s="24" t="n"/>
      <c r="I53" s="25" t="n"/>
      <c r="J53" s="25" t="n"/>
      <c r="K53" s="26" t="n"/>
      <c r="L53" s="9">
        <f>IF(OR($B53="",$F53=""),"",IF($H53="",IFERROR(VLOOKUP("Standard Verpackung",Parameter!$A$4:$B$12,2,FALSE),""),$H53))</f>
        <v/>
      </c>
      <c r="M53" s="9">
        <f>IF(OR($B53="",$F53=""),"",$F53*IF($I53="",IFERROR(VLOOKUP("Standard Provision",Parameter!$A$4:$B$12,2,FALSE),0),$I53))</f>
        <v/>
      </c>
      <c r="N53" s="9">
        <f>IF(OR($B53="",$F53=""),"",$F53*IF($J53="",IFERROR(VLOOKUP("Standard Zahlungsgebühr",Parameter!$A$4:$B$12,2,FALSE),0),$J53))</f>
        <v/>
      </c>
      <c r="O53" s="9">
        <f>IF(OR($B53="",$F53="",$G53=""),"",SUM($G53,$L53,$M53,$N53))</f>
        <v/>
      </c>
      <c r="P53" s="9">
        <f>IF(OR($F53="",$O53=""),"",$F53-$O53)</f>
        <v/>
      </c>
      <c r="Q53" s="27">
        <f>IFERROR(IF(OR($F53="",$P53=""),"",$P53/$F53),"")</f>
        <v/>
      </c>
      <c r="R53" s="9">
        <f>IF(OR($K53="",$P53=""),"",$K53*$P53)</f>
        <v/>
      </c>
      <c r="S53" s="28">
        <f>IF(AND($A53="",$B53=""),"",IF(OR($A53="",$B53="",$C53="",$D53="",$E53="",$F53="",$G53="",$K53=""),"Eingabe fehlt",IF($P53="","Eingabe fehlt",IF($P53&lt;0,"Verlust",IF($Q53&lt;IFERROR(VLOOKUP("Warnschwelle Marge",Parameter!$A$4:$B$12,2,FALSE),0),"Marge prüfen","OK")))))</f>
        <v/>
      </c>
    </row>
    <row r="54">
      <c r="A54" s="21" t="n"/>
      <c r="B54" s="22" t="n"/>
      <c r="C54" s="21" t="n"/>
      <c r="D54" s="21" t="n"/>
      <c r="E54" s="23" t="n"/>
      <c r="F54" s="24" t="n"/>
      <c r="G54" s="24" t="n"/>
      <c r="H54" s="24" t="n"/>
      <c r="I54" s="25" t="n"/>
      <c r="J54" s="25" t="n"/>
      <c r="K54" s="26" t="n"/>
      <c r="L54" s="13">
        <f>IF(OR($B54="",$F54=""),"",IF($H54="",IFERROR(VLOOKUP("Standard Verpackung",Parameter!$A$4:$B$12,2,FALSE),""),$H54))</f>
        <v/>
      </c>
      <c r="M54" s="13">
        <f>IF(OR($B54="",$F54=""),"",$F54*IF($I54="",IFERROR(VLOOKUP("Standard Provision",Parameter!$A$4:$B$12,2,FALSE),0),$I54))</f>
        <v/>
      </c>
      <c r="N54" s="13">
        <f>IF(OR($B54="",$F54=""),"",$F54*IF($J54="",IFERROR(VLOOKUP("Standard Zahlungsgebühr",Parameter!$A$4:$B$12,2,FALSE),0),$J54))</f>
        <v/>
      </c>
      <c r="O54" s="13">
        <f>IF(OR($B54="",$F54="",$G54=""),"",SUM($G54,$L54,$M54,$N54))</f>
        <v/>
      </c>
      <c r="P54" s="13">
        <f>IF(OR($F54="",$O54=""),"",$F54-$O54)</f>
        <v/>
      </c>
      <c r="Q54" s="29">
        <f>IFERROR(IF(OR($F54="",$P54=""),"",$P54/$F54),"")</f>
        <v/>
      </c>
      <c r="R54" s="13">
        <f>IF(OR($K54="",$P54=""),"",$K54*$P54)</f>
        <v/>
      </c>
      <c r="S54" s="30">
        <f>IF(AND($A54="",$B54=""),"",IF(OR($A54="",$B54="",$C54="",$D54="",$E54="",$F54="",$G54="",$K54=""),"Eingabe fehlt",IF($P54="","Eingabe fehlt",IF($P54&lt;0,"Verlust",IF($Q54&lt;IFERROR(VLOOKUP("Warnschwelle Marge",Parameter!$A$4:$B$12,2,FALSE),0),"Marge prüfen","OK")))))</f>
        <v/>
      </c>
    </row>
    <row r="55">
      <c r="A55" s="21" t="n"/>
      <c r="B55" s="22" t="n"/>
      <c r="C55" s="21" t="n"/>
      <c r="D55" s="21" t="n"/>
      <c r="E55" s="23" t="n"/>
      <c r="F55" s="24" t="n"/>
      <c r="G55" s="24" t="n"/>
      <c r="H55" s="24" t="n"/>
      <c r="I55" s="25" t="n"/>
      <c r="J55" s="25" t="n"/>
      <c r="K55" s="26" t="n"/>
      <c r="L55" s="9">
        <f>IF(OR($B55="",$F55=""),"",IF($H55="",IFERROR(VLOOKUP("Standard Verpackung",Parameter!$A$4:$B$12,2,FALSE),""),$H55))</f>
        <v/>
      </c>
      <c r="M55" s="9">
        <f>IF(OR($B55="",$F55=""),"",$F55*IF($I55="",IFERROR(VLOOKUP("Standard Provision",Parameter!$A$4:$B$12,2,FALSE),0),$I55))</f>
        <v/>
      </c>
      <c r="N55" s="9">
        <f>IF(OR($B55="",$F55=""),"",$F55*IF($J55="",IFERROR(VLOOKUP("Standard Zahlungsgebühr",Parameter!$A$4:$B$12,2,FALSE),0),$J55))</f>
        <v/>
      </c>
      <c r="O55" s="9">
        <f>IF(OR($B55="",$F55="",$G55=""),"",SUM($G55,$L55,$M55,$N55))</f>
        <v/>
      </c>
      <c r="P55" s="9">
        <f>IF(OR($F55="",$O55=""),"",$F55-$O55)</f>
        <v/>
      </c>
      <c r="Q55" s="27">
        <f>IFERROR(IF(OR($F55="",$P55=""),"",$P55/$F55),"")</f>
        <v/>
      </c>
      <c r="R55" s="9">
        <f>IF(OR($K55="",$P55=""),"",$K55*$P55)</f>
        <v/>
      </c>
      <c r="S55" s="28">
        <f>IF(AND($A55="",$B55=""),"",IF(OR($A55="",$B55="",$C55="",$D55="",$E55="",$F55="",$G55="",$K55=""),"Eingabe fehlt",IF($P55="","Eingabe fehlt",IF($P55&lt;0,"Verlust",IF($Q55&lt;IFERROR(VLOOKUP("Warnschwelle Marge",Parameter!$A$4:$B$12,2,FALSE),0),"Marge prüfen","OK")))))</f>
        <v/>
      </c>
    </row>
    <row r="56">
      <c r="A56" s="21" t="n"/>
      <c r="B56" s="22" t="n"/>
      <c r="C56" s="21" t="n"/>
      <c r="D56" s="21" t="n"/>
      <c r="E56" s="23" t="n"/>
      <c r="F56" s="24" t="n"/>
      <c r="G56" s="24" t="n"/>
      <c r="H56" s="24" t="n"/>
      <c r="I56" s="25" t="n"/>
      <c r="J56" s="25" t="n"/>
      <c r="K56" s="26" t="n"/>
      <c r="L56" s="13">
        <f>IF(OR($B56="",$F56=""),"",IF($H56="",IFERROR(VLOOKUP("Standard Verpackung",Parameter!$A$4:$B$12,2,FALSE),""),$H56))</f>
        <v/>
      </c>
      <c r="M56" s="13">
        <f>IF(OR($B56="",$F56=""),"",$F56*IF($I56="",IFERROR(VLOOKUP("Standard Provision",Parameter!$A$4:$B$12,2,FALSE),0),$I56))</f>
        <v/>
      </c>
      <c r="N56" s="13">
        <f>IF(OR($B56="",$F56=""),"",$F56*IF($J56="",IFERROR(VLOOKUP("Standard Zahlungsgebühr",Parameter!$A$4:$B$12,2,FALSE),0),$J56))</f>
        <v/>
      </c>
      <c r="O56" s="13">
        <f>IF(OR($B56="",$F56="",$G56=""),"",SUM($G56,$L56,$M56,$N56))</f>
        <v/>
      </c>
      <c r="P56" s="13">
        <f>IF(OR($F56="",$O56=""),"",$F56-$O56)</f>
        <v/>
      </c>
      <c r="Q56" s="29">
        <f>IFERROR(IF(OR($F56="",$P56=""),"",$P56/$F56),"")</f>
        <v/>
      </c>
      <c r="R56" s="13">
        <f>IF(OR($K56="",$P56=""),"",$K56*$P56)</f>
        <v/>
      </c>
      <c r="S56" s="30">
        <f>IF(AND($A56="",$B56=""),"",IF(OR($A56="",$B56="",$C56="",$D56="",$E56="",$F56="",$G56="",$K56=""),"Eingabe fehlt",IF($P56="","Eingabe fehlt",IF($P56&lt;0,"Verlust",IF($Q56&lt;IFERROR(VLOOKUP("Warnschwelle Marge",Parameter!$A$4:$B$12,2,FALSE),0),"Marge prüfen","OK")))))</f>
        <v/>
      </c>
    </row>
    <row r="57">
      <c r="A57" s="21" t="n"/>
      <c r="B57" s="22" t="n"/>
      <c r="C57" s="21" t="n"/>
      <c r="D57" s="21" t="n"/>
      <c r="E57" s="23" t="n"/>
      <c r="F57" s="24" t="n"/>
      <c r="G57" s="24" t="n"/>
      <c r="H57" s="24" t="n"/>
      <c r="I57" s="25" t="n"/>
      <c r="J57" s="25" t="n"/>
      <c r="K57" s="26" t="n"/>
      <c r="L57" s="9">
        <f>IF(OR($B57="",$F57=""),"",IF($H57="",IFERROR(VLOOKUP("Standard Verpackung",Parameter!$A$4:$B$12,2,FALSE),""),$H57))</f>
        <v/>
      </c>
      <c r="M57" s="9">
        <f>IF(OR($B57="",$F57=""),"",$F57*IF($I57="",IFERROR(VLOOKUP("Standard Provision",Parameter!$A$4:$B$12,2,FALSE),0),$I57))</f>
        <v/>
      </c>
      <c r="N57" s="9">
        <f>IF(OR($B57="",$F57=""),"",$F57*IF($J57="",IFERROR(VLOOKUP("Standard Zahlungsgebühr",Parameter!$A$4:$B$12,2,FALSE),0),$J57))</f>
        <v/>
      </c>
      <c r="O57" s="9">
        <f>IF(OR($B57="",$F57="",$G57=""),"",SUM($G57,$L57,$M57,$N57))</f>
        <v/>
      </c>
      <c r="P57" s="9">
        <f>IF(OR($F57="",$O57=""),"",$F57-$O57)</f>
        <v/>
      </c>
      <c r="Q57" s="27">
        <f>IFERROR(IF(OR($F57="",$P57=""),"",$P57/$F57),"")</f>
        <v/>
      </c>
      <c r="R57" s="9">
        <f>IF(OR($K57="",$P57=""),"",$K57*$P57)</f>
        <v/>
      </c>
      <c r="S57" s="28">
        <f>IF(AND($A57="",$B57=""),"",IF(OR($A57="",$B57="",$C57="",$D57="",$E57="",$F57="",$G57="",$K57=""),"Eingabe fehlt",IF($P57="","Eingabe fehlt",IF($P57&lt;0,"Verlust",IF($Q57&lt;IFERROR(VLOOKUP("Warnschwelle Marge",Parameter!$A$4:$B$12,2,FALSE),0),"Marge prüfen","OK")))))</f>
        <v/>
      </c>
    </row>
    <row r="58">
      <c r="A58" s="21" t="n"/>
      <c r="B58" s="22" t="n"/>
      <c r="C58" s="21" t="n"/>
      <c r="D58" s="21" t="n"/>
      <c r="E58" s="23" t="n"/>
      <c r="F58" s="24" t="n"/>
      <c r="G58" s="24" t="n"/>
      <c r="H58" s="24" t="n"/>
      <c r="I58" s="25" t="n"/>
      <c r="J58" s="25" t="n"/>
      <c r="K58" s="26" t="n"/>
      <c r="L58" s="13">
        <f>IF(OR($B58="",$F58=""),"",IF($H58="",IFERROR(VLOOKUP("Standard Verpackung",Parameter!$A$4:$B$12,2,FALSE),""),$H58))</f>
        <v/>
      </c>
      <c r="M58" s="13">
        <f>IF(OR($B58="",$F58=""),"",$F58*IF($I58="",IFERROR(VLOOKUP("Standard Provision",Parameter!$A$4:$B$12,2,FALSE),0),$I58))</f>
        <v/>
      </c>
      <c r="N58" s="13">
        <f>IF(OR($B58="",$F58=""),"",$F58*IF($J58="",IFERROR(VLOOKUP("Standard Zahlungsgebühr",Parameter!$A$4:$B$12,2,FALSE),0),$J58))</f>
        <v/>
      </c>
      <c r="O58" s="13">
        <f>IF(OR($B58="",$F58="",$G58=""),"",SUM($G58,$L58,$M58,$N58))</f>
        <v/>
      </c>
      <c r="P58" s="13">
        <f>IF(OR($F58="",$O58=""),"",$F58-$O58)</f>
        <v/>
      </c>
      <c r="Q58" s="29">
        <f>IFERROR(IF(OR($F58="",$P58=""),"",$P58/$F58),"")</f>
        <v/>
      </c>
      <c r="R58" s="13">
        <f>IF(OR($K58="",$P58=""),"",$K58*$P58)</f>
        <v/>
      </c>
      <c r="S58" s="30">
        <f>IF(AND($A58="",$B58=""),"",IF(OR($A58="",$B58="",$C58="",$D58="",$E58="",$F58="",$G58="",$K58=""),"Eingabe fehlt",IF($P58="","Eingabe fehlt",IF($P58&lt;0,"Verlust",IF($Q58&lt;IFERROR(VLOOKUP("Warnschwelle Marge",Parameter!$A$4:$B$12,2,FALSE),0),"Marge prüfen","OK")))))</f>
        <v/>
      </c>
    </row>
    <row r="59">
      <c r="A59" s="21" t="n"/>
      <c r="B59" s="22" t="n"/>
      <c r="C59" s="21" t="n"/>
      <c r="D59" s="21" t="n"/>
      <c r="E59" s="23" t="n"/>
      <c r="F59" s="24" t="n"/>
      <c r="G59" s="24" t="n"/>
      <c r="H59" s="24" t="n"/>
      <c r="I59" s="25" t="n"/>
      <c r="J59" s="25" t="n"/>
      <c r="K59" s="26" t="n"/>
      <c r="L59" s="9">
        <f>IF(OR($B59="",$F59=""),"",IF($H59="",IFERROR(VLOOKUP("Standard Verpackung",Parameter!$A$4:$B$12,2,FALSE),""),$H59))</f>
        <v/>
      </c>
      <c r="M59" s="9">
        <f>IF(OR($B59="",$F59=""),"",$F59*IF($I59="",IFERROR(VLOOKUP("Standard Provision",Parameter!$A$4:$B$12,2,FALSE),0),$I59))</f>
        <v/>
      </c>
      <c r="N59" s="9">
        <f>IF(OR($B59="",$F59=""),"",$F59*IF($J59="",IFERROR(VLOOKUP("Standard Zahlungsgebühr",Parameter!$A$4:$B$12,2,FALSE),0),$J59))</f>
        <v/>
      </c>
      <c r="O59" s="9">
        <f>IF(OR($B59="",$F59="",$G59=""),"",SUM($G59,$L59,$M59,$N59))</f>
        <v/>
      </c>
      <c r="P59" s="9">
        <f>IF(OR($F59="",$O59=""),"",$F59-$O59)</f>
        <v/>
      </c>
      <c r="Q59" s="27">
        <f>IFERROR(IF(OR($F59="",$P59=""),"",$P59/$F59),"")</f>
        <v/>
      </c>
      <c r="R59" s="9">
        <f>IF(OR($K59="",$P59=""),"",$K59*$P59)</f>
        <v/>
      </c>
      <c r="S59" s="28">
        <f>IF(AND($A59="",$B59=""),"",IF(OR($A59="",$B59="",$C59="",$D59="",$E59="",$F59="",$G59="",$K59=""),"Eingabe fehlt",IF($P59="","Eingabe fehlt",IF($P59&lt;0,"Verlust",IF($Q59&lt;IFERROR(VLOOKUP("Warnschwelle Marge",Parameter!$A$4:$B$12,2,FALSE),0),"Marge prüfen","OK")))))</f>
        <v/>
      </c>
    </row>
    <row r="60">
      <c r="A60" s="21" t="n"/>
      <c r="B60" s="22" t="n"/>
      <c r="C60" s="21" t="n"/>
      <c r="D60" s="21" t="n"/>
      <c r="E60" s="23" t="n"/>
      <c r="F60" s="24" t="n"/>
      <c r="G60" s="24" t="n"/>
      <c r="H60" s="24" t="n"/>
      <c r="I60" s="25" t="n"/>
      <c r="J60" s="25" t="n"/>
      <c r="K60" s="26" t="n"/>
      <c r="L60" s="13">
        <f>IF(OR($B60="",$F60=""),"",IF($H60="",IFERROR(VLOOKUP("Standard Verpackung",Parameter!$A$4:$B$12,2,FALSE),""),$H60))</f>
        <v/>
      </c>
      <c r="M60" s="13">
        <f>IF(OR($B60="",$F60=""),"",$F60*IF($I60="",IFERROR(VLOOKUP("Standard Provision",Parameter!$A$4:$B$12,2,FALSE),0),$I60))</f>
        <v/>
      </c>
      <c r="N60" s="13">
        <f>IF(OR($B60="",$F60=""),"",$F60*IF($J60="",IFERROR(VLOOKUP("Standard Zahlungsgebühr",Parameter!$A$4:$B$12,2,FALSE),0),$J60))</f>
        <v/>
      </c>
      <c r="O60" s="13">
        <f>IF(OR($B60="",$F60="",$G60=""),"",SUM($G60,$L60,$M60,$N60))</f>
        <v/>
      </c>
      <c r="P60" s="13">
        <f>IF(OR($F60="",$O60=""),"",$F60-$O60)</f>
        <v/>
      </c>
      <c r="Q60" s="29">
        <f>IFERROR(IF(OR($F60="",$P60=""),"",$P60/$F60),"")</f>
        <v/>
      </c>
      <c r="R60" s="13">
        <f>IF(OR($K60="",$P60=""),"",$K60*$P60)</f>
        <v/>
      </c>
      <c r="S60" s="30">
        <f>IF(AND($A60="",$B60=""),"",IF(OR($A60="",$B60="",$C60="",$D60="",$E60="",$F60="",$G60="",$K60=""),"Eingabe fehlt",IF($P60="","Eingabe fehlt",IF($P60&lt;0,"Verlust",IF($Q60&lt;IFERROR(VLOOKUP("Warnschwelle Marge",Parameter!$A$4:$B$12,2,FALSE),0),"Marge prüfen","OK")))))</f>
        <v/>
      </c>
    </row>
    <row r="61">
      <c r="A61" s="21" t="n"/>
      <c r="B61" s="22" t="n"/>
      <c r="C61" s="21" t="n"/>
      <c r="D61" s="21" t="n"/>
      <c r="E61" s="23" t="n"/>
      <c r="F61" s="24" t="n"/>
      <c r="G61" s="24" t="n"/>
      <c r="H61" s="24" t="n"/>
      <c r="I61" s="25" t="n"/>
      <c r="J61" s="25" t="n"/>
      <c r="K61" s="26" t="n"/>
      <c r="L61" s="9">
        <f>IF(OR($B61="",$F61=""),"",IF($H61="",IFERROR(VLOOKUP("Standard Verpackung",Parameter!$A$4:$B$12,2,FALSE),""),$H61))</f>
        <v/>
      </c>
      <c r="M61" s="9">
        <f>IF(OR($B61="",$F61=""),"",$F61*IF($I61="",IFERROR(VLOOKUP("Standard Provision",Parameter!$A$4:$B$12,2,FALSE),0),$I61))</f>
        <v/>
      </c>
      <c r="N61" s="9">
        <f>IF(OR($B61="",$F61=""),"",$F61*IF($J61="",IFERROR(VLOOKUP("Standard Zahlungsgebühr",Parameter!$A$4:$B$12,2,FALSE),0),$J61))</f>
        <v/>
      </c>
      <c r="O61" s="9">
        <f>IF(OR($B61="",$F61="",$G61=""),"",SUM($G61,$L61,$M61,$N61))</f>
        <v/>
      </c>
      <c r="P61" s="9">
        <f>IF(OR($F61="",$O61=""),"",$F61-$O61)</f>
        <v/>
      </c>
      <c r="Q61" s="27">
        <f>IFERROR(IF(OR($F61="",$P61=""),"",$P61/$F61),"")</f>
        <v/>
      </c>
      <c r="R61" s="9">
        <f>IF(OR($K61="",$P61=""),"",$K61*$P61)</f>
        <v/>
      </c>
      <c r="S61" s="28">
        <f>IF(AND($A61="",$B61=""),"",IF(OR($A61="",$B61="",$C61="",$D61="",$E61="",$F61="",$G61="",$K61=""),"Eingabe fehlt",IF($P61="","Eingabe fehlt",IF($P61&lt;0,"Verlust",IF($Q61&lt;IFERROR(VLOOKUP("Warnschwelle Marge",Parameter!$A$4:$B$12,2,FALSE),0),"Marge prüfen","OK")))))</f>
        <v/>
      </c>
    </row>
    <row r="62">
      <c r="A62" s="21" t="n"/>
      <c r="B62" s="22" t="n"/>
      <c r="C62" s="21" t="n"/>
      <c r="D62" s="21" t="n"/>
      <c r="E62" s="23" t="n"/>
      <c r="F62" s="24" t="n"/>
      <c r="G62" s="24" t="n"/>
      <c r="H62" s="24" t="n"/>
      <c r="I62" s="25" t="n"/>
      <c r="J62" s="25" t="n"/>
      <c r="K62" s="26" t="n"/>
      <c r="L62" s="13">
        <f>IF(OR($B62="",$F62=""),"",IF($H62="",IFERROR(VLOOKUP("Standard Verpackung",Parameter!$A$4:$B$12,2,FALSE),""),$H62))</f>
        <v/>
      </c>
      <c r="M62" s="13">
        <f>IF(OR($B62="",$F62=""),"",$F62*IF($I62="",IFERROR(VLOOKUP("Standard Provision",Parameter!$A$4:$B$12,2,FALSE),0),$I62))</f>
        <v/>
      </c>
      <c r="N62" s="13">
        <f>IF(OR($B62="",$F62=""),"",$F62*IF($J62="",IFERROR(VLOOKUP("Standard Zahlungsgebühr",Parameter!$A$4:$B$12,2,FALSE),0),$J62))</f>
        <v/>
      </c>
      <c r="O62" s="13">
        <f>IF(OR($B62="",$F62="",$G62=""),"",SUM($G62,$L62,$M62,$N62))</f>
        <v/>
      </c>
      <c r="P62" s="13">
        <f>IF(OR($F62="",$O62=""),"",$F62-$O62)</f>
        <v/>
      </c>
      <c r="Q62" s="29">
        <f>IFERROR(IF(OR($F62="",$P62=""),"",$P62/$F62),"")</f>
        <v/>
      </c>
      <c r="R62" s="13">
        <f>IF(OR($K62="",$P62=""),"",$K62*$P62)</f>
        <v/>
      </c>
      <c r="S62" s="30">
        <f>IF(AND($A62="",$B62=""),"",IF(OR($A62="",$B62="",$C62="",$D62="",$E62="",$F62="",$G62="",$K62=""),"Eingabe fehlt",IF($P62="","Eingabe fehlt",IF($P62&lt;0,"Verlust",IF($Q62&lt;IFERROR(VLOOKUP("Warnschwelle Marge",Parameter!$A$4:$B$12,2,FALSE),0),"Marge prüfen","OK")))))</f>
        <v/>
      </c>
    </row>
    <row r="63">
      <c r="A63" s="21" t="n"/>
      <c r="B63" s="22" t="n"/>
      <c r="C63" s="21" t="n"/>
      <c r="D63" s="21" t="n"/>
      <c r="E63" s="23" t="n"/>
      <c r="F63" s="24" t="n"/>
      <c r="G63" s="24" t="n"/>
      <c r="H63" s="24" t="n"/>
      <c r="I63" s="25" t="n"/>
      <c r="J63" s="25" t="n"/>
      <c r="K63" s="26" t="n"/>
      <c r="L63" s="9">
        <f>IF(OR($B63="",$F63=""),"",IF($H63="",IFERROR(VLOOKUP("Standard Verpackung",Parameter!$A$4:$B$12,2,FALSE),""),$H63))</f>
        <v/>
      </c>
      <c r="M63" s="9">
        <f>IF(OR($B63="",$F63=""),"",$F63*IF($I63="",IFERROR(VLOOKUP("Standard Provision",Parameter!$A$4:$B$12,2,FALSE),0),$I63))</f>
        <v/>
      </c>
      <c r="N63" s="9">
        <f>IF(OR($B63="",$F63=""),"",$F63*IF($J63="",IFERROR(VLOOKUP("Standard Zahlungsgebühr",Parameter!$A$4:$B$12,2,FALSE),0),$J63))</f>
        <v/>
      </c>
      <c r="O63" s="9">
        <f>IF(OR($B63="",$F63="",$G63=""),"",SUM($G63,$L63,$M63,$N63))</f>
        <v/>
      </c>
      <c r="P63" s="9">
        <f>IF(OR($F63="",$O63=""),"",$F63-$O63)</f>
        <v/>
      </c>
      <c r="Q63" s="27">
        <f>IFERROR(IF(OR($F63="",$P63=""),"",$P63/$F63),"")</f>
        <v/>
      </c>
      <c r="R63" s="9">
        <f>IF(OR($K63="",$P63=""),"",$K63*$P63)</f>
        <v/>
      </c>
      <c r="S63" s="28">
        <f>IF(AND($A63="",$B63=""),"",IF(OR($A63="",$B63="",$C63="",$D63="",$E63="",$F63="",$G63="",$K63=""),"Eingabe fehlt",IF($P63="","Eingabe fehlt",IF($P63&lt;0,"Verlust",IF($Q63&lt;IFERROR(VLOOKUP("Warnschwelle Marge",Parameter!$A$4:$B$12,2,FALSE),0),"Marge prüfen","OK")))))</f>
        <v/>
      </c>
    </row>
    <row r="64">
      <c r="A64" s="21" t="n"/>
      <c r="B64" s="22" t="n"/>
      <c r="C64" s="21" t="n"/>
      <c r="D64" s="21" t="n"/>
      <c r="E64" s="23" t="n"/>
      <c r="F64" s="24" t="n"/>
      <c r="G64" s="24" t="n"/>
      <c r="H64" s="24" t="n"/>
      <c r="I64" s="25" t="n"/>
      <c r="J64" s="25" t="n"/>
      <c r="K64" s="26" t="n"/>
      <c r="L64" s="13">
        <f>IF(OR($B64="",$F64=""),"",IF($H64="",IFERROR(VLOOKUP("Standard Verpackung",Parameter!$A$4:$B$12,2,FALSE),""),$H64))</f>
        <v/>
      </c>
      <c r="M64" s="13">
        <f>IF(OR($B64="",$F64=""),"",$F64*IF($I64="",IFERROR(VLOOKUP("Standard Provision",Parameter!$A$4:$B$12,2,FALSE),0),$I64))</f>
        <v/>
      </c>
      <c r="N64" s="13">
        <f>IF(OR($B64="",$F64=""),"",$F64*IF($J64="",IFERROR(VLOOKUP("Standard Zahlungsgebühr",Parameter!$A$4:$B$12,2,FALSE),0),$J64))</f>
        <v/>
      </c>
      <c r="O64" s="13">
        <f>IF(OR($B64="",$F64="",$G64=""),"",SUM($G64,$L64,$M64,$N64))</f>
        <v/>
      </c>
      <c r="P64" s="13">
        <f>IF(OR($F64="",$O64=""),"",$F64-$O64)</f>
        <v/>
      </c>
      <c r="Q64" s="29">
        <f>IFERROR(IF(OR($F64="",$P64=""),"",$P64/$F64),"")</f>
        <v/>
      </c>
      <c r="R64" s="13">
        <f>IF(OR($K64="",$P64=""),"",$K64*$P64)</f>
        <v/>
      </c>
      <c r="S64" s="30">
        <f>IF(AND($A64="",$B64=""),"",IF(OR($A64="",$B64="",$C64="",$D64="",$E64="",$F64="",$G64="",$K64=""),"Eingabe fehlt",IF($P64="","Eingabe fehlt",IF($P64&lt;0,"Verlust",IF($Q64&lt;IFERROR(VLOOKUP("Warnschwelle Marge",Parameter!$A$4:$B$12,2,FALSE),0),"Marge prüfen","OK")))))</f>
        <v/>
      </c>
    </row>
    <row r="65">
      <c r="A65" s="21" t="n"/>
      <c r="B65" s="22" t="n"/>
      <c r="C65" s="21" t="n"/>
      <c r="D65" s="21" t="n"/>
      <c r="E65" s="23" t="n"/>
      <c r="F65" s="24" t="n"/>
      <c r="G65" s="24" t="n"/>
      <c r="H65" s="24" t="n"/>
      <c r="I65" s="25" t="n"/>
      <c r="J65" s="25" t="n"/>
      <c r="K65" s="26" t="n"/>
      <c r="L65" s="9">
        <f>IF(OR($B65="",$F65=""),"",IF($H65="",IFERROR(VLOOKUP("Standard Verpackung",Parameter!$A$4:$B$12,2,FALSE),""),$H65))</f>
        <v/>
      </c>
      <c r="M65" s="9">
        <f>IF(OR($B65="",$F65=""),"",$F65*IF($I65="",IFERROR(VLOOKUP("Standard Provision",Parameter!$A$4:$B$12,2,FALSE),0),$I65))</f>
        <v/>
      </c>
      <c r="N65" s="9">
        <f>IF(OR($B65="",$F65=""),"",$F65*IF($J65="",IFERROR(VLOOKUP("Standard Zahlungsgebühr",Parameter!$A$4:$B$12,2,FALSE),0),$J65))</f>
        <v/>
      </c>
      <c r="O65" s="9">
        <f>IF(OR($B65="",$F65="",$G65=""),"",SUM($G65,$L65,$M65,$N65))</f>
        <v/>
      </c>
      <c r="P65" s="9">
        <f>IF(OR($F65="",$O65=""),"",$F65-$O65)</f>
        <v/>
      </c>
      <c r="Q65" s="27">
        <f>IFERROR(IF(OR($F65="",$P65=""),"",$P65/$F65),"")</f>
        <v/>
      </c>
      <c r="R65" s="9">
        <f>IF(OR($K65="",$P65=""),"",$K65*$P65)</f>
        <v/>
      </c>
      <c r="S65" s="28">
        <f>IF(AND($A65="",$B65=""),"",IF(OR($A65="",$B65="",$C65="",$D65="",$E65="",$F65="",$G65="",$K65=""),"Eingabe fehlt",IF($P65="","Eingabe fehlt",IF($P65&lt;0,"Verlust",IF($Q65&lt;IFERROR(VLOOKUP("Warnschwelle Marge",Parameter!$A$4:$B$12,2,FALSE),0),"Marge prüfen","OK")))))</f>
        <v/>
      </c>
    </row>
    <row r="66">
      <c r="A66" s="21" t="n"/>
      <c r="B66" s="22" t="n"/>
      <c r="C66" s="21" t="n"/>
      <c r="D66" s="21" t="n"/>
      <c r="E66" s="23" t="n"/>
      <c r="F66" s="24" t="n"/>
      <c r="G66" s="24" t="n"/>
      <c r="H66" s="24" t="n"/>
      <c r="I66" s="25" t="n"/>
      <c r="J66" s="25" t="n"/>
      <c r="K66" s="26" t="n"/>
      <c r="L66" s="13">
        <f>IF(OR($B66="",$F66=""),"",IF($H66="",IFERROR(VLOOKUP("Standard Verpackung",Parameter!$A$4:$B$12,2,FALSE),""),$H66))</f>
        <v/>
      </c>
      <c r="M66" s="13">
        <f>IF(OR($B66="",$F66=""),"",$F66*IF($I66="",IFERROR(VLOOKUP("Standard Provision",Parameter!$A$4:$B$12,2,FALSE),0),$I66))</f>
        <v/>
      </c>
      <c r="N66" s="13">
        <f>IF(OR($B66="",$F66=""),"",$F66*IF($J66="",IFERROR(VLOOKUP("Standard Zahlungsgebühr",Parameter!$A$4:$B$12,2,FALSE),0),$J66))</f>
        <v/>
      </c>
      <c r="O66" s="13">
        <f>IF(OR($B66="",$F66="",$G66=""),"",SUM($G66,$L66,$M66,$N66))</f>
        <v/>
      </c>
      <c r="P66" s="13">
        <f>IF(OR($F66="",$O66=""),"",$F66-$O66)</f>
        <v/>
      </c>
      <c r="Q66" s="29">
        <f>IFERROR(IF(OR($F66="",$P66=""),"",$P66/$F66),"")</f>
        <v/>
      </c>
      <c r="R66" s="13">
        <f>IF(OR($K66="",$P66=""),"",$K66*$P66)</f>
        <v/>
      </c>
      <c r="S66" s="30">
        <f>IF(AND($A66="",$B66=""),"",IF(OR($A66="",$B66="",$C66="",$D66="",$E66="",$F66="",$G66="",$K66=""),"Eingabe fehlt",IF($P66="","Eingabe fehlt",IF($P66&lt;0,"Verlust",IF($Q66&lt;IFERROR(VLOOKUP("Warnschwelle Marge",Parameter!$A$4:$B$12,2,FALSE),0),"Marge prüfen","OK")))))</f>
        <v/>
      </c>
    </row>
    <row r="67">
      <c r="A67" s="21" t="n"/>
      <c r="B67" s="22" t="n"/>
      <c r="C67" s="21" t="n"/>
      <c r="D67" s="21" t="n"/>
      <c r="E67" s="23" t="n"/>
      <c r="F67" s="24" t="n"/>
      <c r="G67" s="24" t="n"/>
      <c r="H67" s="24" t="n"/>
      <c r="I67" s="25" t="n"/>
      <c r="J67" s="25" t="n"/>
      <c r="K67" s="26" t="n"/>
      <c r="L67" s="9">
        <f>IF(OR($B67="",$F67=""),"",IF($H67="",IFERROR(VLOOKUP("Standard Verpackung",Parameter!$A$4:$B$12,2,FALSE),""),$H67))</f>
        <v/>
      </c>
      <c r="M67" s="9">
        <f>IF(OR($B67="",$F67=""),"",$F67*IF($I67="",IFERROR(VLOOKUP("Standard Provision",Parameter!$A$4:$B$12,2,FALSE),0),$I67))</f>
        <v/>
      </c>
      <c r="N67" s="9">
        <f>IF(OR($B67="",$F67=""),"",$F67*IF($J67="",IFERROR(VLOOKUP("Standard Zahlungsgebühr",Parameter!$A$4:$B$12,2,FALSE),0),$J67))</f>
        <v/>
      </c>
      <c r="O67" s="9">
        <f>IF(OR($B67="",$F67="",$G67=""),"",SUM($G67,$L67,$M67,$N67))</f>
        <v/>
      </c>
      <c r="P67" s="9">
        <f>IF(OR($F67="",$O67=""),"",$F67-$O67)</f>
        <v/>
      </c>
      <c r="Q67" s="27">
        <f>IFERROR(IF(OR($F67="",$P67=""),"",$P67/$F67),"")</f>
        <v/>
      </c>
      <c r="R67" s="9">
        <f>IF(OR($K67="",$P67=""),"",$K67*$P67)</f>
        <v/>
      </c>
      <c r="S67" s="28">
        <f>IF(AND($A67="",$B67=""),"",IF(OR($A67="",$B67="",$C67="",$D67="",$E67="",$F67="",$G67="",$K67=""),"Eingabe fehlt",IF($P67="","Eingabe fehlt",IF($P67&lt;0,"Verlust",IF($Q67&lt;IFERROR(VLOOKUP("Warnschwelle Marge",Parameter!$A$4:$B$12,2,FALSE),0),"Marge prüfen","OK")))))</f>
        <v/>
      </c>
    </row>
    <row r="68">
      <c r="A68" s="21" t="n"/>
      <c r="B68" s="22" t="n"/>
      <c r="C68" s="21" t="n"/>
      <c r="D68" s="21" t="n"/>
      <c r="E68" s="23" t="n"/>
      <c r="F68" s="24" t="n"/>
      <c r="G68" s="24" t="n"/>
      <c r="H68" s="24" t="n"/>
      <c r="I68" s="25" t="n"/>
      <c r="J68" s="25" t="n"/>
      <c r="K68" s="26" t="n"/>
      <c r="L68" s="13">
        <f>IF(OR($B68="",$F68=""),"",IF($H68="",IFERROR(VLOOKUP("Standard Verpackung",Parameter!$A$4:$B$12,2,FALSE),""),$H68))</f>
        <v/>
      </c>
      <c r="M68" s="13">
        <f>IF(OR($B68="",$F68=""),"",$F68*IF($I68="",IFERROR(VLOOKUP("Standard Provision",Parameter!$A$4:$B$12,2,FALSE),0),$I68))</f>
        <v/>
      </c>
      <c r="N68" s="13">
        <f>IF(OR($B68="",$F68=""),"",$F68*IF($J68="",IFERROR(VLOOKUP("Standard Zahlungsgebühr",Parameter!$A$4:$B$12,2,FALSE),0),$J68))</f>
        <v/>
      </c>
      <c r="O68" s="13">
        <f>IF(OR($B68="",$F68="",$G68=""),"",SUM($G68,$L68,$M68,$N68))</f>
        <v/>
      </c>
      <c r="P68" s="13">
        <f>IF(OR($F68="",$O68=""),"",$F68-$O68)</f>
        <v/>
      </c>
      <c r="Q68" s="29">
        <f>IFERROR(IF(OR($F68="",$P68=""),"",$P68/$F68),"")</f>
        <v/>
      </c>
      <c r="R68" s="13">
        <f>IF(OR($K68="",$P68=""),"",$K68*$P68)</f>
        <v/>
      </c>
      <c r="S68" s="30">
        <f>IF(AND($A68="",$B68=""),"",IF(OR($A68="",$B68="",$C68="",$D68="",$E68="",$F68="",$G68="",$K68=""),"Eingabe fehlt",IF($P68="","Eingabe fehlt",IF($P68&lt;0,"Verlust",IF($Q68&lt;IFERROR(VLOOKUP("Warnschwelle Marge",Parameter!$A$4:$B$12,2,FALSE),0),"Marge prüfen","OK")))))</f>
        <v/>
      </c>
    </row>
    <row r="69">
      <c r="A69" s="21" t="n"/>
      <c r="B69" s="22" t="n"/>
      <c r="C69" s="21" t="n"/>
      <c r="D69" s="21" t="n"/>
      <c r="E69" s="23" t="n"/>
      <c r="F69" s="24" t="n"/>
      <c r="G69" s="24" t="n"/>
      <c r="H69" s="24" t="n"/>
      <c r="I69" s="25" t="n"/>
      <c r="J69" s="25" t="n"/>
      <c r="K69" s="26" t="n"/>
      <c r="L69" s="9">
        <f>IF(OR($B69="",$F69=""),"",IF($H69="",IFERROR(VLOOKUP("Standard Verpackung",Parameter!$A$4:$B$12,2,FALSE),""),$H69))</f>
        <v/>
      </c>
      <c r="M69" s="9">
        <f>IF(OR($B69="",$F69=""),"",$F69*IF($I69="",IFERROR(VLOOKUP("Standard Provision",Parameter!$A$4:$B$12,2,FALSE),0),$I69))</f>
        <v/>
      </c>
      <c r="N69" s="9">
        <f>IF(OR($B69="",$F69=""),"",$F69*IF($J69="",IFERROR(VLOOKUP("Standard Zahlungsgebühr",Parameter!$A$4:$B$12,2,FALSE),0),$J69))</f>
        <v/>
      </c>
      <c r="O69" s="9">
        <f>IF(OR($B69="",$F69="",$G69=""),"",SUM($G69,$L69,$M69,$N69))</f>
        <v/>
      </c>
      <c r="P69" s="9">
        <f>IF(OR($F69="",$O69=""),"",$F69-$O69)</f>
        <v/>
      </c>
      <c r="Q69" s="27">
        <f>IFERROR(IF(OR($F69="",$P69=""),"",$P69/$F69),"")</f>
        <v/>
      </c>
      <c r="R69" s="9">
        <f>IF(OR($K69="",$P69=""),"",$K69*$P69)</f>
        <v/>
      </c>
      <c r="S69" s="28">
        <f>IF(AND($A69="",$B69=""),"",IF(OR($A69="",$B69="",$C69="",$D69="",$E69="",$F69="",$G69="",$K69=""),"Eingabe fehlt",IF($P69="","Eingabe fehlt",IF($P69&lt;0,"Verlust",IF($Q69&lt;IFERROR(VLOOKUP("Warnschwelle Marge",Parameter!$A$4:$B$12,2,FALSE),0),"Marge prüfen","OK")))))</f>
        <v/>
      </c>
    </row>
    <row r="70">
      <c r="A70" s="21" t="n"/>
      <c r="B70" s="22" t="n"/>
      <c r="C70" s="21" t="n"/>
      <c r="D70" s="21" t="n"/>
      <c r="E70" s="23" t="n"/>
      <c r="F70" s="24" t="n"/>
      <c r="G70" s="24" t="n"/>
      <c r="H70" s="24" t="n"/>
      <c r="I70" s="25" t="n"/>
      <c r="J70" s="25" t="n"/>
      <c r="K70" s="26" t="n"/>
      <c r="L70" s="13">
        <f>IF(OR($B70="",$F70=""),"",IF($H70="",IFERROR(VLOOKUP("Standard Verpackung",Parameter!$A$4:$B$12,2,FALSE),""),$H70))</f>
        <v/>
      </c>
      <c r="M70" s="13">
        <f>IF(OR($B70="",$F70=""),"",$F70*IF($I70="",IFERROR(VLOOKUP("Standard Provision",Parameter!$A$4:$B$12,2,FALSE),0),$I70))</f>
        <v/>
      </c>
      <c r="N70" s="13">
        <f>IF(OR($B70="",$F70=""),"",$F70*IF($J70="",IFERROR(VLOOKUP("Standard Zahlungsgebühr",Parameter!$A$4:$B$12,2,FALSE),0),$J70))</f>
        <v/>
      </c>
      <c r="O70" s="13">
        <f>IF(OR($B70="",$F70="",$G70=""),"",SUM($G70,$L70,$M70,$N70))</f>
        <v/>
      </c>
      <c r="P70" s="13">
        <f>IF(OR($F70="",$O70=""),"",$F70-$O70)</f>
        <v/>
      </c>
      <c r="Q70" s="29">
        <f>IFERROR(IF(OR($F70="",$P70=""),"",$P70/$F70),"")</f>
        <v/>
      </c>
      <c r="R70" s="13">
        <f>IF(OR($K70="",$P70=""),"",$K70*$P70)</f>
        <v/>
      </c>
      <c r="S70" s="30">
        <f>IF(AND($A70="",$B70=""),"",IF(OR($A70="",$B70="",$C70="",$D70="",$E70="",$F70="",$G70="",$K70=""),"Eingabe fehlt",IF($P70="","Eingabe fehlt",IF($P70&lt;0,"Verlust",IF($Q70&lt;IFERROR(VLOOKUP("Warnschwelle Marge",Parameter!$A$4:$B$12,2,FALSE),0),"Marge prüfen","OK")))))</f>
        <v/>
      </c>
    </row>
    <row r="71">
      <c r="A71" s="21" t="n"/>
      <c r="B71" s="22" t="n"/>
      <c r="C71" s="21" t="n"/>
      <c r="D71" s="21" t="n"/>
      <c r="E71" s="23" t="n"/>
      <c r="F71" s="24" t="n"/>
      <c r="G71" s="24" t="n"/>
      <c r="H71" s="24" t="n"/>
      <c r="I71" s="25" t="n"/>
      <c r="J71" s="25" t="n"/>
      <c r="K71" s="26" t="n"/>
      <c r="L71" s="9">
        <f>IF(OR($B71="",$F71=""),"",IF($H71="",IFERROR(VLOOKUP("Standard Verpackung",Parameter!$A$4:$B$12,2,FALSE),""),$H71))</f>
        <v/>
      </c>
      <c r="M71" s="9">
        <f>IF(OR($B71="",$F71=""),"",$F71*IF($I71="",IFERROR(VLOOKUP("Standard Provision",Parameter!$A$4:$B$12,2,FALSE),0),$I71))</f>
        <v/>
      </c>
      <c r="N71" s="9">
        <f>IF(OR($B71="",$F71=""),"",$F71*IF($J71="",IFERROR(VLOOKUP("Standard Zahlungsgebühr",Parameter!$A$4:$B$12,2,FALSE),0),$J71))</f>
        <v/>
      </c>
      <c r="O71" s="9">
        <f>IF(OR($B71="",$F71="",$G71=""),"",SUM($G71,$L71,$M71,$N71))</f>
        <v/>
      </c>
      <c r="P71" s="9">
        <f>IF(OR($F71="",$O71=""),"",$F71-$O71)</f>
        <v/>
      </c>
      <c r="Q71" s="27">
        <f>IFERROR(IF(OR($F71="",$P71=""),"",$P71/$F71),"")</f>
        <v/>
      </c>
      <c r="R71" s="9">
        <f>IF(OR($K71="",$P71=""),"",$K71*$P71)</f>
        <v/>
      </c>
      <c r="S71" s="28">
        <f>IF(AND($A71="",$B71=""),"",IF(OR($A71="",$B71="",$C71="",$D71="",$E71="",$F71="",$G71="",$K71=""),"Eingabe fehlt",IF($P71="","Eingabe fehlt",IF($P71&lt;0,"Verlust",IF($Q71&lt;IFERROR(VLOOKUP("Warnschwelle Marge",Parameter!$A$4:$B$12,2,FALSE),0),"Marge prüfen","OK")))))</f>
        <v/>
      </c>
    </row>
    <row r="72">
      <c r="A72" s="21" t="n"/>
      <c r="B72" s="22" t="n"/>
      <c r="C72" s="21" t="n"/>
      <c r="D72" s="21" t="n"/>
      <c r="E72" s="23" t="n"/>
      <c r="F72" s="24" t="n"/>
      <c r="G72" s="24" t="n"/>
      <c r="H72" s="24" t="n"/>
      <c r="I72" s="25" t="n"/>
      <c r="J72" s="25" t="n"/>
      <c r="K72" s="26" t="n"/>
      <c r="L72" s="13">
        <f>IF(OR($B72="",$F72=""),"",IF($H72="",IFERROR(VLOOKUP("Standard Verpackung",Parameter!$A$4:$B$12,2,FALSE),""),$H72))</f>
        <v/>
      </c>
      <c r="M72" s="13">
        <f>IF(OR($B72="",$F72=""),"",$F72*IF($I72="",IFERROR(VLOOKUP("Standard Provision",Parameter!$A$4:$B$12,2,FALSE),0),$I72))</f>
        <v/>
      </c>
      <c r="N72" s="13">
        <f>IF(OR($B72="",$F72=""),"",$F72*IF($J72="",IFERROR(VLOOKUP("Standard Zahlungsgebühr",Parameter!$A$4:$B$12,2,FALSE),0),$J72))</f>
        <v/>
      </c>
      <c r="O72" s="13">
        <f>IF(OR($B72="",$F72="",$G72=""),"",SUM($G72,$L72,$M72,$N72))</f>
        <v/>
      </c>
      <c r="P72" s="13">
        <f>IF(OR($F72="",$O72=""),"",$F72-$O72)</f>
        <v/>
      </c>
      <c r="Q72" s="29">
        <f>IFERROR(IF(OR($F72="",$P72=""),"",$P72/$F72),"")</f>
        <v/>
      </c>
      <c r="R72" s="13">
        <f>IF(OR($K72="",$P72=""),"",$K72*$P72)</f>
        <v/>
      </c>
      <c r="S72" s="30">
        <f>IF(AND($A72="",$B72=""),"",IF(OR($A72="",$B72="",$C72="",$D72="",$E72="",$F72="",$G72="",$K72=""),"Eingabe fehlt",IF($P72="","Eingabe fehlt",IF($P72&lt;0,"Verlust",IF($Q72&lt;IFERROR(VLOOKUP("Warnschwelle Marge",Parameter!$A$4:$B$12,2,FALSE),0),"Marge prüfen","OK")))))</f>
        <v/>
      </c>
    </row>
    <row r="73">
      <c r="A73" s="21" t="n"/>
      <c r="B73" s="22" t="n"/>
      <c r="C73" s="21" t="n"/>
      <c r="D73" s="21" t="n"/>
      <c r="E73" s="23" t="n"/>
      <c r="F73" s="24" t="n"/>
      <c r="G73" s="24" t="n"/>
      <c r="H73" s="24" t="n"/>
      <c r="I73" s="25" t="n"/>
      <c r="J73" s="25" t="n"/>
      <c r="K73" s="26" t="n"/>
      <c r="L73" s="9">
        <f>IF(OR($B73="",$F73=""),"",IF($H73="",IFERROR(VLOOKUP("Standard Verpackung",Parameter!$A$4:$B$12,2,FALSE),""),$H73))</f>
        <v/>
      </c>
      <c r="M73" s="9">
        <f>IF(OR($B73="",$F73=""),"",$F73*IF($I73="",IFERROR(VLOOKUP("Standard Provision",Parameter!$A$4:$B$12,2,FALSE),0),$I73))</f>
        <v/>
      </c>
      <c r="N73" s="9">
        <f>IF(OR($B73="",$F73=""),"",$F73*IF($J73="",IFERROR(VLOOKUP("Standard Zahlungsgebühr",Parameter!$A$4:$B$12,2,FALSE),0),$J73))</f>
        <v/>
      </c>
      <c r="O73" s="9">
        <f>IF(OR($B73="",$F73="",$G73=""),"",SUM($G73,$L73,$M73,$N73))</f>
        <v/>
      </c>
      <c r="P73" s="9">
        <f>IF(OR($F73="",$O73=""),"",$F73-$O73)</f>
        <v/>
      </c>
      <c r="Q73" s="27">
        <f>IFERROR(IF(OR($F73="",$P73=""),"",$P73/$F73),"")</f>
        <v/>
      </c>
      <c r="R73" s="9">
        <f>IF(OR($K73="",$P73=""),"",$K73*$P73)</f>
        <v/>
      </c>
      <c r="S73" s="28">
        <f>IF(AND($A73="",$B73=""),"",IF(OR($A73="",$B73="",$C73="",$D73="",$E73="",$F73="",$G73="",$K73=""),"Eingabe fehlt",IF($P73="","Eingabe fehlt",IF($P73&lt;0,"Verlust",IF($Q73&lt;IFERROR(VLOOKUP("Warnschwelle Marge",Parameter!$A$4:$B$12,2,FALSE),0),"Marge prüfen","OK")))))</f>
        <v/>
      </c>
    </row>
    <row r="74">
      <c r="A74" s="21" t="n"/>
      <c r="B74" s="22" t="n"/>
      <c r="C74" s="21" t="n"/>
      <c r="D74" s="21" t="n"/>
      <c r="E74" s="23" t="n"/>
      <c r="F74" s="24" t="n"/>
      <c r="G74" s="24" t="n"/>
      <c r="H74" s="24" t="n"/>
      <c r="I74" s="25" t="n"/>
      <c r="J74" s="25" t="n"/>
      <c r="K74" s="26" t="n"/>
      <c r="L74" s="13">
        <f>IF(OR($B74="",$F74=""),"",IF($H74="",IFERROR(VLOOKUP("Standard Verpackung",Parameter!$A$4:$B$12,2,FALSE),""),$H74))</f>
        <v/>
      </c>
      <c r="M74" s="13">
        <f>IF(OR($B74="",$F74=""),"",$F74*IF($I74="",IFERROR(VLOOKUP("Standard Provision",Parameter!$A$4:$B$12,2,FALSE),0),$I74))</f>
        <v/>
      </c>
      <c r="N74" s="13">
        <f>IF(OR($B74="",$F74=""),"",$F74*IF($J74="",IFERROR(VLOOKUP("Standard Zahlungsgebühr",Parameter!$A$4:$B$12,2,FALSE),0),$J74))</f>
        <v/>
      </c>
      <c r="O74" s="13">
        <f>IF(OR($B74="",$F74="",$G74=""),"",SUM($G74,$L74,$M74,$N74))</f>
        <v/>
      </c>
      <c r="P74" s="13">
        <f>IF(OR($F74="",$O74=""),"",$F74-$O74)</f>
        <v/>
      </c>
      <c r="Q74" s="29">
        <f>IFERROR(IF(OR($F74="",$P74=""),"",$P74/$F74),"")</f>
        <v/>
      </c>
      <c r="R74" s="13">
        <f>IF(OR($K74="",$P74=""),"",$K74*$P74)</f>
        <v/>
      </c>
      <c r="S74" s="30">
        <f>IF(AND($A74="",$B74=""),"",IF(OR($A74="",$B74="",$C74="",$D74="",$E74="",$F74="",$G74="",$K74=""),"Eingabe fehlt",IF($P74="","Eingabe fehlt",IF($P74&lt;0,"Verlust",IF($Q74&lt;IFERROR(VLOOKUP("Warnschwelle Marge",Parameter!$A$4:$B$12,2,FALSE),0),"Marge prüfen","OK")))))</f>
        <v/>
      </c>
    </row>
    <row r="75">
      <c r="A75" s="21" t="n"/>
      <c r="B75" s="22" t="n"/>
      <c r="C75" s="21" t="n"/>
      <c r="D75" s="21" t="n"/>
      <c r="E75" s="23" t="n"/>
      <c r="F75" s="24" t="n"/>
      <c r="G75" s="24" t="n"/>
      <c r="H75" s="24" t="n"/>
      <c r="I75" s="25" t="n"/>
      <c r="J75" s="25" t="n"/>
      <c r="K75" s="26" t="n"/>
      <c r="L75" s="9">
        <f>IF(OR($B75="",$F75=""),"",IF($H75="",IFERROR(VLOOKUP("Standard Verpackung",Parameter!$A$4:$B$12,2,FALSE),""),$H75))</f>
        <v/>
      </c>
      <c r="M75" s="9">
        <f>IF(OR($B75="",$F75=""),"",$F75*IF($I75="",IFERROR(VLOOKUP("Standard Provision",Parameter!$A$4:$B$12,2,FALSE),0),$I75))</f>
        <v/>
      </c>
      <c r="N75" s="9">
        <f>IF(OR($B75="",$F75=""),"",$F75*IF($J75="",IFERROR(VLOOKUP("Standard Zahlungsgebühr",Parameter!$A$4:$B$12,2,FALSE),0),$J75))</f>
        <v/>
      </c>
      <c r="O75" s="9">
        <f>IF(OR($B75="",$F75="",$G75=""),"",SUM($G75,$L75,$M75,$N75))</f>
        <v/>
      </c>
      <c r="P75" s="9">
        <f>IF(OR($F75="",$O75=""),"",$F75-$O75)</f>
        <v/>
      </c>
      <c r="Q75" s="27">
        <f>IFERROR(IF(OR($F75="",$P75=""),"",$P75/$F75),"")</f>
        <v/>
      </c>
      <c r="R75" s="9">
        <f>IF(OR($K75="",$P75=""),"",$K75*$P75)</f>
        <v/>
      </c>
      <c r="S75" s="28">
        <f>IF(AND($A75="",$B75=""),"",IF(OR($A75="",$B75="",$C75="",$D75="",$E75="",$F75="",$G75="",$K75=""),"Eingabe fehlt",IF($P75="","Eingabe fehlt",IF($P75&lt;0,"Verlust",IF($Q75&lt;IFERROR(VLOOKUP("Warnschwelle Marge",Parameter!$A$4:$B$12,2,FALSE),0),"Marge prüfen","OK")))))</f>
        <v/>
      </c>
    </row>
    <row r="76">
      <c r="A76" s="21" t="n"/>
      <c r="B76" s="22" t="n"/>
      <c r="C76" s="21" t="n"/>
      <c r="D76" s="21" t="n"/>
      <c r="E76" s="23" t="n"/>
      <c r="F76" s="24" t="n"/>
      <c r="G76" s="24" t="n"/>
      <c r="H76" s="24" t="n"/>
      <c r="I76" s="25" t="n"/>
      <c r="J76" s="25" t="n"/>
      <c r="K76" s="26" t="n"/>
      <c r="L76" s="13">
        <f>IF(OR($B76="",$F76=""),"",IF($H76="",IFERROR(VLOOKUP("Standard Verpackung",Parameter!$A$4:$B$12,2,FALSE),""),$H76))</f>
        <v/>
      </c>
      <c r="M76" s="13">
        <f>IF(OR($B76="",$F76=""),"",$F76*IF($I76="",IFERROR(VLOOKUP("Standard Provision",Parameter!$A$4:$B$12,2,FALSE),0),$I76))</f>
        <v/>
      </c>
      <c r="N76" s="13">
        <f>IF(OR($B76="",$F76=""),"",$F76*IF($J76="",IFERROR(VLOOKUP("Standard Zahlungsgebühr",Parameter!$A$4:$B$12,2,FALSE),0),$J76))</f>
        <v/>
      </c>
      <c r="O76" s="13">
        <f>IF(OR($B76="",$F76="",$G76=""),"",SUM($G76,$L76,$M76,$N76))</f>
        <v/>
      </c>
      <c r="P76" s="13">
        <f>IF(OR($F76="",$O76=""),"",$F76-$O76)</f>
        <v/>
      </c>
      <c r="Q76" s="29">
        <f>IFERROR(IF(OR($F76="",$P76=""),"",$P76/$F76),"")</f>
        <v/>
      </c>
      <c r="R76" s="13">
        <f>IF(OR($K76="",$P76=""),"",$K76*$P76)</f>
        <v/>
      </c>
      <c r="S76" s="30">
        <f>IF(AND($A76="",$B76=""),"",IF(OR($A76="",$B76="",$C76="",$D76="",$E76="",$F76="",$G76="",$K76=""),"Eingabe fehlt",IF($P76="","Eingabe fehlt",IF($P76&lt;0,"Verlust",IF($Q76&lt;IFERROR(VLOOKUP("Warnschwelle Marge",Parameter!$A$4:$B$12,2,FALSE),0),"Marge prüfen","OK")))))</f>
        <v/>
      </c>
    </row>
    <row r="77">
      <c r="A77" s="21" t="n"/>
      <c r="B77" s="22" t="n"/>
      <c r="C77" s="21" t="n"/>
      <c r="D77" s="21" t="n"/>
      <c r="E77" s="23" t="n"/>
      <c r="F77" s="24" t="n"/>
      <c r="G77" s="24" t="n"/>
      <c r="H77" s="24" t="n"/>
      <c r="I77" s="25" t="n"/>
      <c r="J77" s="25" t="n"/>
      <c r="K77" s="26" t="n"/>
      <c r="L77" s="9">
        <f>IF(OR($B77="",$F77=""),"",IF($H77="",IFERROR(VLOOKUP("Standard Verpackung",Parameter!$A$4:$B$12,2,FALSE),""),$H77))</f>
        <v/>
      </c>
      <c r="M77" s="9">
        <f>IF(OR($B77="",$F77=""),"",$F77*IF($I77="",IFERROR(VLOOKUP("Standard Provision",Parameter!$A$4:$B$12,2,FALSE),0),$I77))</f>
        <v/>
      </c>
      <c r="N77" s="9">
        <f>IF(OR($B77="",$F77=""),"",$F77*IF($J77="",IFERROR(VLOOKUP("Standard Zahlungsgebühr",Parameter!$A$4:$B$12,2,FALSE),0),$J77))</f>
        <v/>
      </c>
      <c r="O77" s="9">
        <f>IF(OR($B77="",$F77="",$G77=""),"",SUM($G77,$L77,$M77,$N77))</f>
        <v/>
      </c>
      <c r="P77" s="9">
        <f>IF(OR($F77="",$O77=""),"",$F77-$O77)</f>
        <v/>
      </c>
      <c r="Q77" s="27">
        <f>IFERROR(IF(OR($F77="",$P77=""),"",$P77/$F77),"")</f>
        <v/>
      </c>
      <c r="R77" s="9">
        <f>IF(OR($K77="",$P77=""),"",$K77*$P77)</f>
        <v/>
      </c>
      <c r="S77" s="28">
        <f>IF(AND($A77="",$B77=""),"",IF(OR($A77="",$B77="",$C77="",$D77="",$E77="",$F77="",$G77="",$K77=""),"Eingabe fehlt",IF($P77="","Eingabe fehlt",IF($P77&lt;0,"Verlust",IF($Q77&lt;IFERROR(VLOOKUP("Warnschwelle Marge",Parameter!$A$4:$B$12,2,FALSE),0),"Marge prüfen","OK")))))</f>
        <v/>
      </c>
    </row>
    <row r="78">
      <c r="A78" s="21" t="n"/>
      <c r="B78" s="22" t="n"/>
      <c r="C78" s="21" t="n"/>
      <c r="D78" s="21" t="n"/>
      <c r="E78" s="23" t="n"/>
      <c r="F78" s="24" t="n"/>
      <c r="G78" s="24" t="n"/>
      <c r="H78" s="24" t="n"/>
      <c r="I78" s="25" t="n"/>
      <c r="J78" s="25" t="n"/>
      <c r="K78" s="26" t="n"/>
      <c r="L78" s="13">
        <f>IF(OR($B78="",$F78=""),"",IF($H78="",IFERROR(VLOOKUP("Standard Verpackung",Parameter!$A$4:$B$12,2,FALSE),""),$H78))</f>
        <v/>
      </c>
      <c r="M78" s="13">
        <f>IF(OR($B78="",$F78=""),"",$F78*IF($I78="",IFERROR(VLOOKUP("Standard Provision",Parameter!$A$4:$B$12,2,FALSE),0),$I78))</f>
        <v/>
      </c>
      <c r="N78" s="13">
        <f>IF(OR($B78="",$F78=""),"",$F78*IF($J78="",IFERROR(VLOOKUP("Standard Zahlungsgebühr",Parameter!$A$4:$B$12,2,FALSE),0),$J78))</f>
        <v/>
      </c>
      <c r="O78" s="13">
        <f>IF(OR($B78="",$F78="",$G78=""),"",SUM($G78,$L78,$M78,$N78))</f>
        <v/>
      </c>
      <c r="P78" s="13">
        <f>IF(OR($F78="",$O78=""),"",$F78-$O78)</f>
        <v/>
      </c>
      <c r="Q78" s="29">
        <f>IFERROR(IF(OR($F78="",$P78=""),"",$P78/$F78),"")</f>
        <v/>
      </c>
      <c r="R78" s="13">
        <f>IF(OR($K78="",$P78=""),"",$K78*$P78)</f>
        <v/>
      </c>
      <c r="S78" s="30">
        <f>IF(AND($A78="",$B78=""),"",IF(OR($A78="",$B78="",$C78="",$D78="",$E78="",$F78="",$G78="",$K78=""),"Eingabe fehlt",IF($P78="","Eingabe fehlt",IF($P78&lt;0,"Verlust",IF($Q78&lt;IFERROR(VLOOKUP("Warnschwelle Marge",Parameter!$A$4:$B$12,2,FALSE),0),"Marge prüfen","OK")))))</f>
        <v/>
      </c>
    </row>
    <row r="79">
      <c r="A79" s="21" t="n"/>
      <c r="B79" s="22" t="n"/>
      <c r="C79" s="21" t="n"/>
      <c r="D79" s="21" t="n"/>
      <c r="E79" s="23" t="n"/>
      <c r="F79" s="24" t="n"/>
      <c r="G79" s="24" t="n"/>
      <c r="H79" s="24" t="n"/>
      <c r="I79" s="25" t="n"/>
      <c r="J79" s="25" t="n"/>
      <c r="K79" s="26" t="n"/>
      <c r="L79" s="9">
        <f>IF(OR($B79="",$F79=""),"",IF($H79="",IFERROR(VLOOKUP("Standard Verpackung",Parameter!$A$4:$B$12,2,FALSE),""),$H79))</f>
        <v/>
      </c>
      <c r="M79" s="9">
        <f>IF(OR($B79="",$F79=""),"",$F79*IF($I79="",IFERROR(VLOOKUP("Standard Provision",Parameter!$A$4:$B$12,2,FALSE),0),$I79))</f>
        <v/>
      </c>
      <c r="N79" s="9">
        <f>IF(OR($B79="",$F79=""),"",$F79*IF($J79="",IFERROR(VLOOKUP("Standard Zahlungsgebühr",Parameter!$A$4:$B$12,2,FALSE),0),$J79))</f>
        <v/>
      </c>
      <c r="O79" s="9">
        <f>IF(OR($B79="",$F79="",$G79=""),"",SUM($G79,$L79,$M79,$N79))</f>
        <v/>
      </c>
      <c r="P79" s="9">
        <f>IF(OR($F79="",$O79=""),"",$F79-$O79)</f>
        <v/>
      </c>
      <c r="Q79" s="27">
        <f>IFERROR(IF(OR($F79="",$P79=""),"",$P79/$F79),"")</f>
        <v/>
      </c>
      <c r="R79" s="9">
        <f>IF(OR($K79="",$P79=""),"",$K79*$P79)</f>
        <v/>
      </c>
      <c r="S79" s="28">
        <f>IF(AND($A79="",$B79=""),"",IF(OR($A79="",$B79="",$C79="",$D79="",$E79="",$F79="",$G79="",$K79=""),"Eingabe fehlt",IF($P79="","Eingabe fehlt",IF($P79&lt;0,"Verlust",IF($Q79&lt;IFERROR(VLOOKUP("Warnschwelle Marge",Parameter!$A$4:$B$12,2,FALSE),0),"Marge prüfen","OK")))))</f>
        <v/>
      </c>
    </row>
    <row r="80">
      <c r="A80" s="21" t="n"/>
      <c r="B80" s="22" t="n"/>
      <c r="C80" s="21" t="n"/>
      <c r="D80" s="21" t="n"/>
      <c r="E80" s="23" t="n"/>
      <c r="F80" s="24" t="n"/>
      <c r="G80" s="24" t="n"/>
      <c r="H80" s="24" t="n"/>
      <c r="I80" s="25" t="n"/>
      <c r="J80" s="25" t="n"/>
      <c r="K80" s="26" t="n"/>
      <c r="L80" s="13">
        <f>IF(OR($B80="",$F80=""),"",IF($H80="",IFERROR(VLOOKUP("Standard Verpackung",Parameter!$A$4:$B$12,2,FALSE),""),$H80))</f>
        <v/>
      </c>
      <c r="M80" s="13">
        <f>IF(OR($B80="",$F80=""),"",$F80*IF($I80="",IFERROR(VLOOKUP("Standard Provision",Parameter!$A$4:$B$12,2,FALSE),0),$I80))</f>
        <v/>
      </c>
      <c r="N80" s="13">
        <f>IF(OR($B80="",$F80=""),"",$F80*IF($J80="",IFERROR(VLOOKUP("Standard Zahlungsgebühr",Parameter!$A$4:$B$12,2,FALSE),0),$J80))</f>
        <v/>
      </c>
      <c r="O80" s="13">
        <f>IF(OR($B80="",$F80="",$G80=""),"",SUM($G80,$L80,$M80,$N80))</f>
        <v/>
      </c>
      <c r="P80" s="13">
        <f>IF(OR($F80="",$O80=""),"",$F80-$O80)</f>
        <v/>
      </c>
      <c r="Q80" s="29">
        <f>IFERROR(IF(OR($F80="",$P80=""),"",$P80/$F80),"")</f>
        <v/>
      </c>
      <c r="R80" s="13">
        <f>IF(OR($K80="",$P80=""),"",$K80*$P80)</f>
        <v/>
      </c>
      <c r="S80" s="30">
        <f>IF(AND($A80="",$B80=""),"",IF(OR($A80="",$B80="",$C80="",$D80="",$E80="",$F80="",$G80="",$K80=""),"Eingabe fehlt",IF($P80="","Eingabe fehlt",IF($P80&lt;0,"Verlust",IF($Q80&lt;IFERROR(VLOOKUP("Warnschwelle Marge",Parameter!$A$4:$B$12,2,FALSE),0),"Marge prüfen","OK")))))</f>
        <v/>
      </c>
    </row>
    <row r="81">
      <c r="A81" s="21" t="n"/>
      <c r="B81" s="22" t="n"/>
      <c r="C81" s="21" t="n"/>
      <c r="D81" s="21" t="n"/>
      <c r="E81" s="23" t="n"/>
      <c r="F81" s="24" t="n"/>
      <c r="G81" s="24" t="n"/>
      <c r="H81" s="24" t="n"/>
      <c r="I81" s="25" t="n"/>
      <c r="J81" s="25" t="n"/>
      <c r="K81" s="26" t="n"/>
      <c r="L81" s="9">
        <f>IF(OR($B81="",$F81=""),"",IF($H81="",IFERROR(VLOOKUP("Standard Verpackung",Parameter!$A$4:$B$12,2,FALSE),""),$H81))</f>
        <v/>
      </c>
      <c r="M81" s="9">
        <f>IF(OR($B81="",$F81=""),"",$F81*IF($I81="",IFERROR(VLOOKUP("Standard Provision",Parameter!$A$4:$B$12,2,FALSE),0),$I81))</f>
        <v/>
      </c>
      <c r="N81" s="9">
        <f>IF(OR($B81="",$F81=""),"",$F81*IF($J81="",IFERROR(VLOOKUP("Standard Zahlungsgebühr",Parameter!$A$4:$B$12,2,FALSE),0),$J81))</f>
        <v/>
      </c>
      <c r="O81" s="9">
        <f>IF(OR($B81="",$F81="",$G81=""),"",SUM($G81,$L81,$M81,$N81))</f>
        <v/>
      </c>
      <c r="P81" s="9">
        <f>IF(OR($F81="",$O81=""),"",$F81-$O81)</f>
        <v/>
      </c>
      <c r="Q81" s="27">
        <f>IFERROR(IF(OR($F81="",$P81=""),"",$P81/$F81),"")</f>
        <v/>
      </c>
      <c r="R81" s="9">
        <f>IF(OR($K81="",$P81=""),"",$K81*$P81)</f>
        <v/>
      </c>
      <c r="S81" s="28">
        <f>IF(AND($A81="",$B81=""),"",IF(OR($A81="",$B81="",$C81="",$D81="",$E81="",$F81="",$G81="",$K81=""),"Eingabe fehlt",IF($P81="","Eingabe fehlt",IF($P81&lt;0,"Verlust",IF($Q81&lt;IFERROR(VLOOKUP("Warnschwelle Marge",Parameter!$A$4:$B$12,2,FALSE),0),"Marge prüfen","OK")))))</f>
        <v/>
      </c>
    </row>
    <row r="82">
      <c r="A82" s="21" t="n"/>
      <c r="B82" s="22" t="n"/>
      <c r="C82" s="21" t="n"/>
      <c r="D82" s="21" t="n"/>
      <c r="E82" s="23" t="n"/>
      <c r="F82" s="24" t="n"/>
      <c r="G82" s="24" t="n"/>
      <c r="H82" s="24" t="n"/>
      <c r="I82" s="25" t="n"/>
      <c r="J82" s="25" t="n"/>
      <c r="K82" s="26" t="n"/>
      <c r="L82" s="13">
        <f>IF(OR($B82="",$F82=""),"",IF($H82="",IFERROR(VLOOKUP("Standard Verpackung",Parameter!$A$4:$B$12,2,FALSE),""),$H82))</f>
        <v/>
      </c>
      <c r="M82" s="13">
        <f>IF(OR($B82="",$F82=""),"",$F82*IF($I82="",IFERROR(VLOOKUP("Standard Provision",Parameter!$A$4:$B$12,2,FALSE),0),$I82))</f>
        <v/>
      </c>
      <c r="N82" s="13">
        <f>IF(OR($B82="",$F82=""),"",$F82*IF($J82="",IFERROR(VLOOKUP("Standard Zahlungsgebühr",Parameter!$A$4:$B$12,2,FALSE),0),$J82))</f>
        <v/>
      </c>
      <c r="O82" s="13">
        <f>IF(OR($B82="",$F82="",$G82=""),"",SUM($G82,$L82,$M82,$N82))</f>
        <v/>
      </c>
      <c r="P82" s="13">
        <f>IF(OR($F82="",$O82=""),"",$F82-$O82)</f>
        <v/>
      </c>
      <c r="Q82" s="29">
        <f>IFERROR(IF(OR($F82="",$P82=""),"",$P82/$F82),"")</f>
        <v/>
      </c>
      <c r="R82" s="13">
        <f>IF(OR($K82="",$P82=""),"",$K82*$P82)</f>
        <v/>
      </c>
      <c r="S82" s="30">
        <f>IF(AND($A82="",$B82=""),"",IF(OR($A82="",$B82="",$C82="",$D82="",$E82="",$F82="",$G82="",$K82=""),"Eingabe fehlt",IF($P82="","Eingabe fehlt",IF($P82&lt;0,"Verlust",IF($Q82&lt;IFERROR(VLOOKUP("Warnschwelle Marge",Parameter!$A$4:$B$12,2,FALSE),0),"Marge prüfen","OK")))))</f>
        <v/>
      </c>
    </row>
    <row r="83">
      <c r="A83" s="21" t="n"/>
      <c r="B83" s="22" t="n"/>
      <c r="C83" s="21" t="n"/>
      <c r="D83" s="21" t="n"/>
      <c r="E83" s="23" t="n"/>
      <c r="F83" s="24" t="n"/>
      <c r="G83" s="24" t="n"/>
      <c r="H83" s="24" t="n"/>
      <c r="I83" s="25" t="n"/>
      <c r="J83" s="25" t="n"/>
      <c r="K83" s="26" t="n"/>
      <c r="L83" s="9">
        <f>IF(OR($B83="",$F83=""),"",IF($H83="",IFERROR(VLOOKUP("Standard Verpackung",Parameter!$A$4:$B$12,2,FALSE),""),$H83))</f>
        <v/>
      </c>
      <c r="M83" s="9">
        <f>IF(OR($B83="",$F83=""),"",$F83*IF($I83="",IFERROR(VLOOKUP("Standard Provision",Parameter!$A$4:$B$12,2,FALSE),0),$I83))</f>
        <v/>
      </c>
      <c r="N83" s="9">
        <f>IF(OR($B83="",$F83=""),"",$F83*IF($J83="",IFERROR(VLOOKUP("Standard Zahlungsgebühr",Parameter!$A$4:$B$12,2,FALSE),0),$J83))</f>
        <v/>
      </c>
      <c r="O83" s="9">
        <f>IF(OR($B83="",$F83="",$G83=""),"",SUM($G83,$L83,$M83,$N83))</f>
        <v/>
      </c>
      <c r="P83" s="9">
        <f>IF(OR($F83="",$O83=""),"",$F83-$O83)</f>
        <v/>
      </c>
      <c r="Q83" s="27">
        <f>IFERROR(IF(OR($F83="",$P83=""),"",$P83/$F83),"")</f>
        <v/>
      </c>
      <c r="R83" s="9">
        <f>IF(OR($K83="",$P83=""),"",$K83*$P83)</f>
        <v/>
      </c>
      <c r="S83" s="28">
        <f>IF(AND($A83="",$B83=""),"",IF(OR($A83="",$B83="",$C83="",$D83="",$E83="",$F83="",$G83="",$K83=""),"Eingabe fehlt",IF($P83="","Eingabe fehlt",IF($P83&lt;0,"Verlust",IF($Q83&lt;IFERROR(VLOOKUP("Warnschwelle Marge",Parameter!$A$4:$B$12,2,FALSE),0),"Marge prüfen","OK")))))</f>
        <v/>
      </c>
    </row>
    <row r="84">
      <c r="A84" s="21" t="n"/>
      <c r="B84" s="22" t="n"/>
      <c r="C84" s="21" t="n"/>
      <c r="D84" s="21" t="n"/>
      <c r="E84" s="23" t="n"/>
      <c r="F84" s="24" t="n"/>
      <c r="G84" s="24" t="n"/>
      <c r="H84" s="24" t="n"/>
      <c r="I84" s="25" t="n"/>
      <c r="J84" s="25" t="n"/>
      <c r="K84" s="26" t="n"/>
      <c r="L84" s="13">
        <f>IF(OR($B84="",$F84=""),"",IF($H84="",IFERROR(VLOOKUP("Standard Verpackung",Parameter!$A$4:$B$12,2,FALSE),""),$H84))</f>
        <v/>
      </c>
      <c r="M84" s="13">
        <f>IF(OR($B84="",$F84=""),"",$F84*IF($I84="",IFERROR(VLOOKUP("Standard Provision",Parameter!$A$4:$B$12,2,FALSE),0),$I84))</f>
        <v/>
      </c>
      <c r="N84" s="13">
        <f>IF(OR($B84="",$F84=""),"",$F84*IF($J84="",IFERROR(VLOOKUP("Standard Zahlungsgebühr",Parameter!$A$4:$B$12,2,FALSE),0),$J84))</f>
        <v/>
      </c>
      <c r="O84" s="13">
        <f>IF(OR($B84="",$F84="",$G84=""),"",SUM($G84,$L84,$M84,$N84))</f>
        <v/>
      </c>
      <c r="P84" s="13">
        <f>IF(OR($F84="",$O84=""),"",$F84-$O84)</f>
        <v/>
      </c>
      <c r="Q84" s="29">
        <f>IFERROR(IF(OR($F84="",$P84=""),"",$P84/$F84),"")</f>
        <v/>
      </c>
      <c r="R84" s="13">
        <f>IF(OR($K84="",$P84=""),"",$K84*$P84)</f>
        <v/>
      </c>
      <c r="S84" s="30">
        <f>IF(AND($A84="",$B84=""),"",IF(OR($A84="",$B84="",$C84="",$D84="",$E84="",$F84="",$G84="",$K84=""),"Eingabe fehlt",IF($P84="","Eingabe fehlt",IF($P84&lt;0,"Verlust",IF($Q84&lt;IFERROR(VLOOKUP("Warnschwelle Marge",Parameter!$A$4:$B$12,2,FALSE),0),"Marge prüfen","OK")))))</f>
        <v/>
      </c>
    </row>
    <row r="85">
      <c r="A85" s="21" t="n"/>
      <c r="B85" s="22" t="n"/>
      <c r="C85" s="21" t="n"/>
      <c r="D85" s="21" t="n"/>
      <c r="E85" s="23" t="n"/>
      <c r="F85" s="24" t="n"/>
      <c r="G85" s="24" t="n"/>
      <c r="H85" s="24" t="n"/>
      <c r="I85" s="25" t="n"/>
      <c r="J85" s="25" t="n"/>
      <c r="K85" s="26" t="n"/>
      <c r="L85" s="9">
        <f>IF(OR($B85="",$F85=""),"",IF($H85="",IFERROR(VLOOKUP("Standard Verpackung",Parameter!$A$4:$B$12,2,FALSE),""),$H85))</f>
        <v/>
      </c>
      <c r="M85" s="9">
        <f>IF(OR($B85="",$F85=""),"",$F85*IF($I85="",IFERROR(VLOOKUP("Standard Provision",Parameter!$A$4:$B$12,2,FALSE),0),$I85))</f>
        <v/>
      </c>
      <c r="N85" s="9">
        <f>IF(OR($B85="",$F85=""),"",$F85*IF($J85="",IFERROR(VLOOKUP("Standard Zahlungsgebühr",Parameter!$A$4:$B$12,2,FALSE),0),$J85))</f>
        <v/>
      </c>
      <c r="O85" s="9">
        <f>IF(OR($B85="",$F85="",$G85=""),"",SUM($G85,$L85,$M85,$N85))</f>
        <v/>
      </c>
      <c r="P85" s="9">
        <f>IF(OR($F85="",$O85=""),"",$F85-$O85)</f>
        <v/>
      </c>
      <c r="Q85" s="27">
        <f>IFERROR(IF(OR($F85="",$P85=""),"",$P85/$F85),"")</f>
        <v/>
      </c>
      <c r="R85" s="9">
        <f>IF(OR($K85="",$P85=""),"",$K85*$P85)</f>
        <v/>
      </c>
      <c r="S85" s="28">
        <f>IF(AND($A85="",$B85=""),"",IF(OR($A85="",$B85="",$C85="",$D85="",$E85="",$F85="",$G85="",$K85=""),"Eingabe fehlt",IF($P85="","Eingabe fehlt",IF($P85&lt;0,"Verlust",IF($Q85&lt;IFERROR(VLOOKUP("Warnschwelle Marge",Parameter!$A$4:$B$12,2,FALSE),0),"Marge prüfen","OK")))))</f>
        <v/>
      </c>
    </row>
    <row r="86">
      <c r="A86" s="21" t="n"/>
      <c r="B86" s="22" t="n"/>
      <c r="C86" s="21" t="n"/>
      <c r="D86" s="21" t="n"/>
      <c r="E86" s="23" t="n"/>
      <c r="F86" s="24" t="n"/>
      <c r="G86" s="24" t="n"/>
      <c r="H86" s="24" t="n"/>
      <c r="I86" s="25" t="n"/>
      <c r="J86" s="25" t="n"/>
      <c r="K86" s="26" t="n"/>
      <c r="L86" s="13">
        <f>IF(OR($B86="",$F86=""),"",IF($H86="",IFERROR(VLOOKUP("Standard Verpackung",Parameter!$A$4:$B$12,2,FALSE),""),$H86))</f>
        <v/>
      </c>
      <c r="M86" s="13">
        <f>IF(OR($B86="",$F86=""),"",$F86*IF($I86="",IFERROR(VLOOKUP("Standard Provision",Parameter!$A$4:$B$12,2,FALSE),0),$I86))</f>
        <v/>
      </c>
      <c r="N86" s="13">
        <f>IF(OR($B86="",$F86=""),"",$F86*IF($J86="",IFERROR(VLOOKUP("Standard Zahlungsgebühr",Parameter!$A$4:$B$12,2,FALSE),0),$J86))</f>
        <v/>
      </c>
      <c r="O86" s="13">
        <f>IF(OR($B86="",$F86="",$G86=""),"",SUM($G86,$L86,$M86,$N86))</f>
        <v/>
      </c>
      <c r="P86" s="13">
        <f>IF(OR($F86="",$O86=""),"",$F86-$O86)</f>
        <v/>
      </c>
      <c r="Q86" s="29">
        <f>IFERROR(IF(OR($F86="",$P86=""),"",$P86/$F86),"")</f>
        <v/>
      </c>
      <c r="R86" s="13">
        <f>IF(OR($K86="",$P86=""),"",$K86*$P86)</f>
        <v/>
      </c>
      <c r="S86" s="30">
        <f>IF(AND($A86="",$B86=""),"",IF(OR($A86="",$B86="",$C86="",$D86="",$E86="",$F86="",$G86="",$K86=""),"Eingabe fehlt",IF($P86="","Eingabe fehlt",IF($P86&lt;0,"Verlust",IF($Q86&lt;IFERROR(VLOOKUP("Warnschwelle Marge",Parameter!$A$4:$B$12,2,FALSE),0),"Marge prüfen","OK")))))</f>
        <v/>
      </c>
    </row>
    <row r="87">
      <c r="A87" s="21" t="n"/>
      <c r="B87" s="22" t="n"/>
      <c r="C87" s="21" t="n"/>
      <c r="D87" s="21" t="n"/>
      <c r="E87" s="23" t="n"/>
      <c r="F87" s="24" t="n"/>
      <c r="G87" s="24" t="n"/>
      <c r="H87" s="24" t="n"/>
      <c r="I87" s="25" t="n"/>
      <c r="J87" s="25" t="n"/>
      <c r="K87" s="26" t="n"/>
      <c r="L87" s="9">
        <f>IF(OR($B87="",$F87=""),"",IF($H87="",IFERROR(VLOOKUP("Standard Verpackung",Parameter!$A$4:$B$12,2,FALSE),""),$H87))</f>
        <v/>
      </c>
      <c r="M87" s="9">
        <f>IF(OR($B87="",$F87=""),"",$F87*IF($I87="",IFERROR(VLOOKUP("Standard Provision",Parameter!$A$4:$B$12,2,FALSE),0),$I87))</f>
        <v/>
      </c>
      <c r="N87" s="9">
        <f>IF(OR($B87="",$F87=""),"",$F87*IF($J87="",IFERROR(VLOOKUP("Standard Zahlungsgebühr",Parameter!$A$4:$B$12,2,FALSE),0),$J87))</f>
        <v/>
      </c>
      <c r="O87" s="9">
        <f>IF(OR($B87="",$F87="",$G87=""),"",SUM($G87,$L87,$M87,$N87))</f>
        <v/>
      </c>
      <c r="P87" s="9">
        <f>IF(OR($F87="",$O87=""),"",$F87-$O87)</f>
        <v/>
      </c>
      <c r="Q87" s="27">
        <f>IFERROR(IF(OR($F87="",$P87=""),"",$P87/$F87),"")</f>
        <v/>
      </c>
      <c r="R87" s="9">
        <f>IF(OR($K87="",$P87=""),"",$K87*$P87)</f>
        <v/>
      </c>
      <c r="S87" s="28">
        <f>IF(AND($A87="",$B87=""),"",IF(OR($A87="",$B87="",$C87="",$D87="",$E87="",$F87="",$G87="",$K87=""),"Eingabe fehlt",IF($P87="","Eingabe fehlt",IF($P87&lt;0,"Verlust",IF($Q87&lt;IFERROR(VLOOKUP("Warnschwelle Marge",Parameter!$A$4:$B$12,2,FALSE),0),"Marge prüfen","OK")))))</f>
        <v/>
      </c>
    </row>
    <row r="88">
      <c r="A88" s="21" t="n"/>
      <c r="B88" s="22" t="n"/>
      <c r="C88" s="21" t="n"/>
      <c r="D88" s="21" t="n"/>
      <c r="E88" s="23" t="n"/>
      <c r="F88" s="24" t="n"/>
      <c r="G88" s="24" t="n"/>
      <c r="H88" s="24" t="n"/>
      <c r="I88" s="25" t="n"/>
      <c r="J88" s="25" t="n"/>
      <c r="K88" s="26" t="n"/>
      <c r="L88" s="13">
        <f>IF(OR($B88="",$F88=""),"",IF($H88="",IFERROR(VLOOKUP("Standard Verpackung",Parameter!$A$4:$B$12,2,FALSE),""),$H88))</f>
        <v/>
      </c>
      <c r="M88" s="13">
        <f>IF(OR($B88="",$F88=""),"",$F88*IF($I88="",IFERROR(VLOOKUP("Standard Provision",Parameter!$A$4:$B$12,2,FALSE),0),$I88))</f>
        <v/>
      </c>
      <c r="N88" s="13">
        <f>IF(OR($B88="",$F88=""),"",$F88*IF($J88="",IFERROR(VLOOKUP("Standard Zahlungsgebühr",Parameter!$A$4:$B$12,2,FALSE),0),$J88))</f>
        <v/>
      </c>
      <c r="O88" s="13">
        <f>IF(OR($B88="",$F88="",$G88=""),"",SUM($G88,$L88,$M88,$N88))</f>
        <v/>
      </c>
      <c r="P88" s="13">
        <f>IF(OR($F88="",$O88=""),"",$F88-$O88)</f>
        <v/>
      </c>
      <c r="Q88" s="29">
        <f>IFERROR(IF(OR($F88="",$P88=""),"",$P88/$F88),"")</f>
        <v/>
      </c>
      <c r="R88" s="13">
        <f>IF(OR($K88="",$P88=""),"",$K88*$P88)</f>
        <v/>
      </c>
      <c r="S88" s="30">
        <f>IF(AND($A88="",$B88=""),"",IF(OR($A88="",$B88="",$C88="",$D88="",$E88="",$F88="",$G88="",$K88=""),"Eingabe fehlt",IF($P88="","Eingabe fehlt",IF($P88&lt;0,"Verlust",IF($Q88&lt;IFERROR(VLOOKUP("Warnschwelle Marge",Parameter!$A$4:$B$12,2,FALSE),0),"Marge prüfen","OK")))))</f>
        <v/>
      </c>
    </row>
    <row r="89">
      <c r="A89" s="21" t="n"/>
      <c r="B89" s="22" t="n"/>
      <c r="C89" s="21" t="n"/>
      <c r="D89" s="21" t="n"/>
      <c r="E89" s="23" t="n"/>
      <c r="F89" s="24" t="n"/>
      <c r="G89" s="24" t="n"/>
      <c r="H89" s="24" t="n"/>
      <c r="I89" s="25" t="n"/>
      <c r="J89" s="25" t="n"/>
      <c r="K89" s="26" t="n"/>
      <c r="L89" s="9">
        <f>IF(OR($B89="",$F89=""),"",IF($H89="",IFERROR(VLOOKUP("Standard Verpackung",Parameter!$A$4:$B$12,2,FALSE),""),$H89))</f>
        <v/>
      </c>
      <c r="M89" s="9">
        <f>IF(OR($B89="",$F89=""),"",$F89*IF($I89="",IFERROR(VLOOKUP("Standard Provision",Parameter!$A$4:$B$12,2,FALSE),0),$I89))</f>
        <v/>
      </c>
      <c r="N89" s="9">
        <f>IF(OR($B89="",$F89=""),"",$F89*IF($J89="",IFERROR(VLOOKUP("Standard Zahlungsgebühr",Parameter!$A$4:$B$12,2,FALSE),0),$J89))</f>
        <v/>
      </c>
      <c r="O89" s="9">
        <f>IF(OR($B89="",$F89="",$G89=""),"",SUM($G89,$L89,$M89,$N89))</f>
        <v/>
      </c>
      <c r="P89" s="9">
        <f>IF(OR($F89="",$O89=""),"",$F89-$O89)</f>
        <v/>
      </c>
      <c r="Q89" s="27">
        <f>IFERROR(IF(OR($F89="",$P89=""),"",$P89/$F89),"")</f>
        <v/>
      </c>
      <c r="R89" s="9">
        <f>IF(OR($K89="",$P89=""),"",$K89*$P89)</f>
        <v/>
      </c>
      <c r="S89" s="28">
        <f>IF(AND($A89="",$B89=""),"",IF(OR($A89="",$B89="",$C89="",$D89="",$E89="",$F89="",$G89="",$K89=""),"Eingabe fehlt",IF($P89="","Eingabe fehlt",IF($P89&lt;0,"Verlust",IF($Q89&lt;IFERROR(VLOOKUP("Warnschwelle Marge",Parameter!$A$4:$B$12,2,FALSE),0),"Marge prüfen","OK")))))</f>
        <v/>
      </c>
    </row>
    <row r="90">
      <c r="A90" s="21" t="n"/>
      <c r="B90" s="22" t="n"/>
      <c r="C90" s="21" t="n"/>
      <c r="D90" s="21" t="n"/>
      <c r="E90" s="23" t="n"/>
      <c r="F90" s="24" t="n"/>
      <c r="G90" s="24" t="n"/>
      <c r="H90" s="24" t="n"/>
      <c r="I90" s="25" t="n"/>
      <c r="J90" s="25" t="n"/>
      <c r="K90" s="26" t="n"/>
      <c r="L90" s="13">
        <f>IF(OR($B90="",$F90=""),"",IF($H90="",IFERROR(VLOOKUP("Standard Verpackung",Parameter!$A$4:$B$12,2,FALSE),""),$H90))</f>
        <v/>
      </c>
      <c r="M90" s="13">
        <f>IF(OR($B90="",$F90=""),"",$F90*IF($I90="",IFERROR(VLOOKUP("Standard Provision",Parameter!$A$4:$B$12,2,FALSE),0),$I90))</f>
        <v/>
      </c>
      <c r="N90" s="13">
        <f>IF(OR($B90="",$F90=""),"",$F90*IF($J90="",IFERROR(VLOOKUP("Standard Zahlungsgebühr",Parameter!$A$4:$B$12,2,FALSE),0),$J90))</f>
        <v/>
      </c>
      <c r="O90" s="13">
        <f>IF(OR($B90="",$F90="",$G90=""),"",SUM($G90,$L90,$M90,$N90))</f>
        <v/>
      </c>
      <c r="P90" s="13">
        <f>IF(OR($F90="",$O90=""),"",$F90-$O90)</f>
        <v/>
      </c>
      <c r="Q90" s="29">
        <f>IFERROR(IF(OR($F90="",$P90=""),"",$P90/$F90),"")</f>
        <v/>
      </c>
      <c r="R90" s="13">
        <f>IF(OR($K90="",$P90=""),"",$K90*$P90)</f>
        <v/>
      </c>
      <c r="S90" s="30">
        <f>IF(AND($A90="",$B90=""),"",IF(OR($A90="",$B90="",$C90="",$D90="",$E90="",$F90="",$G90="",$K90=""),"Eingabe fehlt",IF($P90="","Eingabe fehlt",IF($P90&lt;0,"Verlust",IF($Q90&lt;IFERROR(VLOOKUP("Warnschwelle Marge",Parameter!$A$4:$B$12,2,FALSE),0),"Marge prüfen","OK")))))</f>
        <v/>
      </c>
    </row>
    <row r="91">
      <c r="A91" s="21" t="n"/>
      <c r="B91" s="22" t="n"/>
      <c r="C91" s="21" t="n"/>
      <c r="D91" s="21" t="n"/>
      <c r="E91" s="23" t="n"/>
      <c r="F91" s="24" t="n"/>
      <c r="G91" s="24" t="n"/>
      <c r="H91" s="24" t="n"/>
      <c r="I91" s="25" t="n"/>
      <c r="J91" s="25" t="n"/>
      <c r="K91" s="26" t="n"/>
      <c r="L91" s="9">
        <f>IF(OR($B91="",$F91=""),"",IF($H91="",IFERROR(VLOOKUP("Standard Verpackung",Parameter!$A$4:$B$12,2,FALSE),""),$H91))</f>
        <v/>
      </c>
      <c r="M91" s="9">
        <f>IF(OR($B91="",$F91=""),"",$F91*IF($I91="",IFERROR(VLOOKUP("Standard Provision",Parameter!$A$4:$B$12,2,FALSE),0),$I91))</f>
        <v/>
      </c>
      <c r="N91" s="9">
        <f>IF(OR($B91="",$F91=""),"",$F91*IF($J91="",IFERROR(VLOOKUP("Standard Zahlungsgebühr",Parameter!$A$4:$B$12,2,FALSE),0),$J91))</f>
        <v/>
      </c>
      <c r="O91" s="9">
        <f>IF(OR($B91="",$F91="",$G91=""),"",SUM($G91,$L91,$M91,$N91))</f>
        <v/>
      </c>
      <c r="P91" s="9">
        <f>IF(OR($F91="",$O91=""),"",$F91-$O91)</f>
        <v/>
      </c>
      <c r="Q91" s="27">
        <f>IFERROR(IF(OR($F91="",$P91=""),"",$P91/$F91),"")</f>
        <v/>
      </c>
      <c r="R91" s="9">
        <f>IF(OR($K91="",$P91=""),"",$K91*$P91)</f>
        <v/>
      </c>
      <c r="S91" s="28">
        <f>IF(AND($A91="",$B91=""),"",IF(OR($A91="",$B91="",$C91="",$D91="",$E91="",$F91="",$G91="",$K91=""),"Eingabe fehlt",IF($P91="","Eingabe fehlt",IF($P91&lt;0,"Verlust",IF($Q91&lt;IFERROR(VLOOKUP("Warnschwelle Marge",Parameter!$A$4:$B$12,2,FALSE),0),"Marge prüfen","OK")))))</f>
        <v/>
      </c>
    </row>
    <row r="92">
      <c r="A92" s="21" t="n"/>
      <c r="B92" s="22" t="n"/>
      <c r="C92" s="21" t="n"/>
      <c r="D92" s="21" t="n"/>
      <c r="E92" s="23" t="n"/>
      <c r="F92" s="24" t="n"/>
      <c r="G92" s="24" t="n"/>
      <c r="H92" s="24" t="n"/>
      <c r="I92" s="25" t="n"/>
      <c r="J92" s="25" t="n"/>
      <c r="K92" s="26" t="n"/>
      <c r="L92" s="13">
        <f>IF(OR($B92="",$F92=""),"",IF($H92="",IFERROR(VLOOKUP("Standard Verpackung",Parameter!$A$4:$B$12,2,FALSE),""),$H92))</f>
        <v/>
      </c>
      <c r="M92" s="13">
        <f>IF(OR($B92="",$F92=""),"",$F92*IF($I92="",IFERROR(VLOOKUP("Standard Provision",Parameter!$A$4:$B$12,2,FALSE),0),$I92))</f>
        <v/>
      </c>
      <c r="N92" s="13">
        <f>IF(OR($B92="",$F92=""),"",$F92*IF($J92="",IFERROR(VLOOKUP("Standard Zahlungsgebühr",Parameter!$A$4:$B$12,2,FALSE),0),$J92))</f>
        <v/>
      </c>
      <c r="O92" s="13">
        <f>IF(OR($B92="",$F92="",$G92=""),"",SUM($G92,$L92,$M92,$N92))</f>
        <v/>
      </c>
      <c r="P92" s="13">
        <f>IF(OR($F92="",$O92=""),"",$F92-$O92)</f>
        <v/>
      </c>
      <c r="Q92" s="29">
        <f>IFERROR(IF(OR($F92="",$P92=""),"",$P92/$F92),"")</f>
        <v/>
      </c>
      <c r="R92" s="13">
        <f>IF(OR($K92="",$P92=""),"",$K92*$P92)</f>
        <v/>
      </c>
      <c r="S92" s="30">
        <f>IF(AND($A92="",$B92=""),"",IF(OR($A92="",$B92="",$C92="",$D92="",$E92="",$F92="",$G92="",$K92=""),"Eingabe fehlt",IF($P92="","Eingabe fehlt",IF($P92&lt;0,"Verlust",IF($Q92&lt;IFERROR(VLOOKUP("Warnschwelle Marge",Parameter!$A$4:$B$12,2,FALSE),0),"Marge prüfen","OK")))))</f>
        <v/>
      </c>
    </row>
    <row r="93">
      <c r="A93" s="21" t="n"/>
      <c r="B93" s="22" t="n"/>
      <c r="C93" s="21" t="n"/>
      <c r="D93" s="21" t="n"/>
      <c r="E93" s="23" t="n"/>
      <c r="F93" s="24" t="n"/>
      <c r="G93" s="24" t="n"/>
      <c r="H93" s="24" t="n"/>
      <c r="I93" s="25" t="n"/>
      <c r="J93" s="25" t="n"/>
      <c r="K93" s="26" t="n"/>
      <c r="L93" s="9">
        <f>IF(OR($B93="",$F93=""),"",IF($H93="",IFERROR(VLOOKUP("Standard Verpackung",Parameter!$A$4:$B$12,2,FALSE),""),$H93))</f>
        <v/>
      </c>
      <c r="M93" s="9">
        <f>IF(OR($B93="",$F93=""),"",$F93*IF($I93="",IFERROR(VLOOKUP("Standard Provision",Parameter!$A$4:$B$12,2,FALSE),0),$I93))</f>
        <v/>
      </c>
      <c r="N93" s="9">
        <f>IF(OR($B93="",$F93=""),"",$F93*IF($J93="",IFERROR(VLOOKUP("Standard Zahlungsgebühr",Parameter!$A$4:$B$12,2,FALSE),0),$J93))</f>
        <v/>
      </c>
      <c r="O93" s="9">
        <f>IF(OR($B93="",$F93="",$G93=""),"",SUM($G93,$L93,$M93,$N93))</f>
        <v/>
      </c>
      <c r="P93" s="9">
        <f>IF(OR($F93="",$O93=""),"",$F93-$O93)</f>
        <v/>
      </c>
      <c r="Q93" s="27">
        <f>IFERROR(IF(OR($F93="",$P93=""),"",$P93/$F93),"")</f>
        <v/>
      </c>
      <c r="R93" s="9">
        <f>IF(OR($K93="",$P93=""),"",$K93*$P93)</f>
        <v/>
      </c>
      <c r="S93" s="28">
        <f>IF(AND($A93="",$B93=""),"",IF(OR($A93="",$B93="",$C93="",$D93="",$E93="",$F93="",$G93="",$K93=""),"Eingabe fehlt",IF($P93="","Eingabe fehlt",IF($P93&lt;0,"Verlust",IF($Q93&lt;IFERROR(VLOOKUP("Warnschwelle Marge",Parameter!$A$4:$B$12,2,FALSE),0),"Marge prüfen","OK")))))</f>
        <v/>
      </c>
    </row>
    <row r="94">
      <c r="A94" s="21" t="n"/>
      <c r="B94" s="22" t="n"/>
      <c r="C94" s="21" t="n"/>
      <c r="D94" s="21" t="n"/>
      <c r="E94" s="23" t="n"/>
      <c r="F94" s="24" t="n"/>
      <c r="G94" s="24" t="n"/>
      <c r="H94" s="24" t="n"/>
      <c r="I94" s="25" t="n"/>
      <c r="J94" s="25" t="n"/>
      <c r="K94" s="26" t="n"/>
      <c r="L94" s="13">
        <f>IF(OR($B94="",$F94=""),"",IF($H94="",IFERROR(VLOOKUP("Standard Verpackung",Parameter!$A$4:$B$12,2,FALSE),""),$H94))</f>
        <v/>
      </c>
      <c r="M94" s="13">
        <f>IF(OR($B94="",$F94=""),"",$F94*IF($I94="",IFERROR(VLOOKUP("Standard Provision",Parameter!$A$4:$B$12,2,FALSE),0),$I94))</f>
        <v/>
      </c>
      <c r="N94" s="13">
        <f>IF(OR($B94="",$F94=""),"",$F94*IF($J94="",IFERROR(VLOOKUP("Standard Zahlungsgebühr",Parameter!$A$4:$B$12,2,FALSE),0),$J94))</f>
        <v/>
      </c>
      <c r="O94" s="13">
        <f>IF(OR($B94="",$F94="",$G94=""),"",SUM($G94,$L94,$M94,$N94))</f>
        <v/>
      </c>
      <c r="P94" s="13">
        <f>IF(OR($F94="",$O94=""),"",$F94-$O94)</f>
        <v/>
      </c>
      <c r="Q94" s="29">
        <f>IFERROR(IF(OR($F94="",$P94=""),"",$P94/$F94),"")</f>
        <v/>
      </c>
      <c r="R94" s="13">
        <f>IF(OR($K94="",$P94=""),"",$K94*$P94)</f>
        <v/>
      </c>
      <c r="S94" s="30">
        <f>IF(AND($A94="",$B94=""),"",IF(OR($A94="",$B94="",$C94="",$D94="",$E94="",$F94="",$G94="",$K94=""),"Eingabe fehlt",IF($P94="","Eingabe fehlt",IF($P94&lt;0,"Verlust",IF($Q94&lt;IFERROR(VLOOKUP("Warnschwelle Marge",Parameter!$A$4:$B$12,2,FALSE),0),"Marge prüfen","OK")))))</f>
        <v/>
      </c>
    </row>
    <row r="95">
      <c r="A95" s="21" t="n"/>
      <c r="B95" s="22" t="n"/>
      <c r="C95" s="21" t="n"/>
      <c r="D95" s="21" t="n"/>
      <c r="E95" s="23" t="n"/>
      <c r="F95" s="24" t="n"/>
      <c r="G95" s="24" t="n"/>
      <c r="H95" s="24" t="n"/>
      <c r="I95" s="25" t="n"/>
      <c r="J95" s="25" t="n"/>
      <c r="K95" s="26" t="n"/>
      <c r="L95" s="9">
        <f>IF(OR($B95="",$F95=""),"",IF($H95="",IFERROR(VLOOKUP("Standard Verpackung",Parameter!$A$4:$B$12,2,FALSE),""),$H95))</f>
        <v/>
      </c>
      <c r="M95" s="9">
        <f>IF(OR($B95="",$F95=""),"",$F95*IF($I95="",IFERROR(VLOOKUP("Standard Provision",Parameter!$A$4:$B$12,2,FALSE),0),$I95))</f>
        <v/>
      </c>
      <c r="N95" s="9">
        <f>IF(OR($B95="",$F95=""),"",$F95*IF($J95="",IFERROR(VLOOKUP("Standard Zahlungsgebühr",Parameter!$A$4:$B$12,2,FALSE),0),$J95))</f>
        <v/>
      </c>
      <c r="O95" s="9">
        <f>IF(OR($B95="",$F95="",$G95=""),"",SUM($G95,$L95,$M95,$N95))</f>
        <v/>
      </c>
      <c r="P95" s="9">
        <f>IF(OR($F95="",$O95=""),"",$F95-$O95)</f>
        <v/>
      </c>
      <c r="Q95" s="27">
        <f>IFERROR(IF(OR($F95="",$P95=""),"",$P95/$F95),"")</f>
        <v/>
      </c>
      <c r="R95" s="9">
        <f>IF(OR($K95="",$P95=""),"",$K95*$P95)</f>
        <v/>
      </c>
      <c r="S95" s="28">
        <f>IF(AND($A95="",$B95=""),"",IF(OR($A95="",$B95="",$C95="",$D95="",$E95="",$F95="",$G95="",$K95=""),"Eingabe fehlt",IF($P95="","Eingabe fehlt",IF($P95&lt;0,"Verlust",IF($Q95&lt;IFERROR(VLOOKUP("Warnschwelle Marge",Parameter!$A$4:$B$12,2,FALSE),0),"Marge prüfen","OK")))))</f>
        <v/>
      </c>
    </row>
    <row r="96">
      <c r="A96" s="21" t="n"/>
      <c r="B96" s="22" t="n"/>
      <c r="C96" s="21" t="n"/>
      <c r="D96" s="21" t="n"/>
      <c r="E96" s="23" t="n"/>
      <c r="F96" s="24" t="n"/>
      <c r="G96" s="24" t="n"/>
      <c r="H96" s="24" t="n"/>
      <c r="I96" s="25" t="n"/>
      <c r="J96" s="25" t="n"/>
      <c r="K96" s="26" t="n"/>
      <c r="L96" s="13">
        <f>IF(OR($B96="",$F96=""),"",IF($H96="",IFERROR(VLOOKUP("Standard Verpackung",Parameter!$A$4:$B$12,2,FALSE),""),$H96))</f>
        <v/>
      </c>
      <c r="M96" s="13">
        <f>IF(OR($B96="",$F96=""),"",$F96*IF($I96="",IFERROR(VLOOKUP("Standard Provision",Parameter!$A$4:$B$12,2,FALSE),0),$I96))</f>
        <v/>
      </c>
      <c r="N96" s="13">
        <f>IF(OR($B96="",$F96=""),"",$F96*IF($J96="",IFERROR(VLOOKUP("Standard Zahlungsgebühr",Parameter!$A$4:$B$12,2,FALSE),0),$J96))</f>
        <v/>
      </c>
      <c r="O96" s="13">
        <f>IF(OR($B96="",$F96="",$G96=""),"",SUM($G96,$L96,$M96,$N96))</f>
        <v/>
      </c>
      <c r="P96" s="13">
        <f>IF(OR($F96="",$O96=""),"",$F96-$O96)</f>
        <v/>
      </c>
      <c r="Q96" s="29">
        <f>IFERROR(IF(OR($F96="",$P96=""),"",$P96/$F96),"")</f>
        <v/>
      </c>
      <c r="R96" s="13">
        <f>IF(OR($K96="",$P96=""),"",$K96*$P96)</f>
        <v/>
      </c>
      <c r="S96" s="30">
        <f>IF(AND($A96="",$B96=""),"",IF(OR($A96="",$B96="",$C96="",$D96="",$E96="",$F96="",$G96="",$K96=""),"Eingabe fehlt",IF($P96="","Eingabe fehlt",IF($P96&lt;0,"Verlust",IF($Q96&lt;IFERROR(VLOOKUP("Warnschwelle Marge",Parameter!$A$4:$B$12,2,FALSE),0),"Marge prüfen","OK")))))</f>
        <v/>
      </c>
    </row>
    <row r="97">
      <c r="A97" s="21" t="n"/>
      <c r="B97" s="22" t="n"/>
      <c r="C97" s="21" t="n"/>
      <c r="D97" s="21" t="n"/>
      <c r="E97" s="23" t="n"/>
      <c r="F97" s="24" t="n"/>
      <c r="G97" s="24" t="n"/>
      <c r="H97" s="24" t="n"/>
      <c r="I97" s="25" t="n"/>
      <c r="J97" s="25" t="n"/>
      <c r="K97" s="26" t="n"/>
      <c r="L97" s="9">
        <f>IF(OR($B97="",$F97=""),"",IF($H97="",IFERROR(VLOOKUP("Standard Verpackung",Parameter!$A$4:$B$12,2,FALSE),""),$H97))</f>
        <v/>
      </c>
      <c r="M97" s="9">
        <f>IF(OR($B97="",$F97=""),"",$F97*IF($I97="",IFERROR(VLOOKUP("Standard Provision",Parameter!$A$4:$B$12,2,FALSE),0),$I97))</f>
        <v/>
      </c>
      <c r="N97" s="9">
        <f>IF(OR($B97="",$F97=""),"",$F97*IF($J97="",IFERROR(VLOOKUP("Standard Zahlungsgebühr",Parameter!$A$4:$B$12,2,FALSE),0),$J97))</f>
        <v/>
      </c>
      <c r="O97" s="9">
        <f>IF(OR($B97="",$F97="",$G97=""),"",SUM($G97,$L97,$M97,$N97))</f>
        <v/>
      </c>
      <c r="P97" s="9">
        <f>IF(OR($F97="",$O97=""),"",$F97-$O97)</f>
        <v/>
      </c>
      <c r="Q97" s="27">
        <f>IFERROR(IF(OR($F97="",$P97=""),"",$P97/$F97),"")</f>
        <v/>
      </c>
      <c r="R97" s="9">
        <f>IF(OR($K97="",$P97=""),"",$K97*$P97)</f>
        <v/>
      </c>
      <c r="S97" s="28">
        <f>IF(AND($A97="",$B97=""),"",IF(OR($A97="",$B97="",$C97="",$D97="",$E97="",$F97="",$G97="",$K97=""),"Eingabe fehlt",IF($P97="","Eingabe fehlt",IF($P97&lt;0,"Verlust",IF($Q97&lt;IFERROR(VLOOKUP("Warnschwelle Marge",Parameter!$A$4:$B$12,2,FALSE),0),"Marge prüfen","OK")))))</f>
        <v/>
      </c>
    </row>
    <row r="98">
      <c r="A98" s="21" t="n"/>
      <c r="B98" s="22" t="n"/>
      <c r="C98" s="21" t="n"/>
      <c r="D98" s="21" t="n"/>
      <c r="E98" s="23" t="n"/>
      <c r="F98" s="24" t="n"/>
      <c r="G98" s="24" t="n"/>
      <c r="H98" s="24" t="n"/>
      <c r="I98" s="25" t="n"/>
      <c r="J98" s="25" t="n"/>
      <c r="K98" s="26" t="n"/>
      <c r="L98" s="13">
        <f>IF(OR($B98="",$F98=""),"",IF($H98="",IFERROR(VLOOKUP("Standard Verpackung",Parameter!$A$4:$B$12,2,FALSE),""),$H98))</f>
        <v/>
      </c>
      <c r="M98" s="13">
        <f>IF(OR($B98="",$F98=""),"",$F98*IF($I98="",IFERROR(VLOOKUP("Standard Provision",Parameter!$A$4:$B$12,2,FALSE),0),$I98))</f>
        <v/>
      </c>
      <c r="N98" s="13">
        <f>IF(OR($B98="",$F98=""),"",$F98*IF($J98="",IFERROR(VLOOKUP("Standard Zahlungsgebühr",Parameter!$A$4:$B$12,2,FALSE),0),$J98))</f>
        <v/>
      </c>
      <c r="O98" s="13">
        <f>IF(OR($B98="",$F98="",$G98=""),"",SUM($G98,$L98,$M98,$N98))</f>
        <v/>
      </c>
      <c r="P98" s="13">
        <f>IF(OR($F98="",$O98=""),"",$F98-$O98)</f>
        <v/>
      </c>
      <c r="Q98" s="29">
        <f>IFERROR(IF(OR($F98="",$P98=""),"",$P98/$F98),"")</f>
        <v/>
      </c>
      <c r="R98" s="13">
        <f>IF(OR($K98="",$P98=""),"",$K98*$P98)</f>
        <v/>
      </c>
      <c r="S98" s="30">
        <f>IF(AND($A98="",$B98=""),"",IF(OR($A98="",$B98="",$C98="",$D98="",$E98="",$F98="",$G98="",$K98=""),"Eingabe fehlt",IF($P98="","Eingabe fehlt",IF($P98&lt;0,"Verlust",IF($Q98&lt;IFERROR(VLOOKUP("Warnschwelle Marge",Parameter!$A$4:$B$12,2,FALSE),0),"Marge prüfen","OK")))))</f>
        <v/>
      </c>
    </row>
    <row r="99">
      <c r="A99" s="21" t="n"/>
      <c r="B99" s="22" t="n"/>
      <c r="C99" s="21" t="n"/>
      <c r="D99" s="21" t="n"/>
      <c r="E99" s="23" t="n"/>
      <c r="F99" s="24" t="n"/>
      <c r="G99" s="24" t="n"/>
      <c r="H99" s="24" t="n"/>
      <c r="I99" s="25" t="n"/>
      <c r="J99" s="25" t="n"/>
      <c r="K99" s="26" t="n"/>
      <c r="L99" s="9">
        <f>IF(OR($B99="",$F99=""),"",IF($H99="",IFERROR(VLOOKUP("Standard Verpackung",Parameter!$A$4:$B$12,2,FALSE),""),$H99))</f>
        <v/>
      </c>
      <c r="M99" s="9">
        <f>IF(OR($B99="",$F99=""),"",$F99*IF($I99="",IFERROR(VLOOKUP("Standard Provision",Parameter!$A$4:$B$12,2,FALSE),0),$I99))</f>
        <v/>
      </c>
      <c r="N99" s="9">
        <f>IF(OR($B99="",$F99=""),"",$F99*IF($J99="",IFERROR(VLOOKUP("Standard Zahlungsgebühr",Parameter!$A$4:$B$12,2,FALSE),0),$J99))</f>
        <v/>
      </c>
      <c r="O99" s="9">
        <f>IF(OR($B99="",$F99="",$G99=""),"",SUM($G99,$L99,$M99,$N99))</f>
        <v/>
      </c>
      <c r="P99" s="9">
        <f>IF(OR($F99="",$O99=""),"",$F99-$O99)</f>
        <v/>
      </c>
      <c r="Q99" s="27">
        <f>IFERROR(IF(OR($F99="",$P99=""),"",$P99/$F99),"")</f>
        <v/>
      </c>
      <c r="R99" s="9">
        <f>IF(OR($K99="",$P99=""),"",$K99*$P99)</f>
        <v/>
      </c>
      <c r="S99" s="28">
        <f>IF(AND($A99="",$B99=""),"",IF(OR($A99="",$B99="",$C99="",$D99="",$E99="",$F99="",$G99="",$K99=""),"Eingabe fehlt",IF($P99="","Eingabe fehlt",IF($P99&lt;0,"Verlust",IF($Q99&lt;IFERROR(VLOOKUP("Warnschwelle Marge",Parameter!$A$4:$B$12,2,FALSE),0),"Marge prüfen","OK")))))</f>
        <v/>
      </c>
    </row>
    <row r="100">
      <c r="A100" s="21" t="n"/>
      <c r="B100" s="22" t="n"/>
      <c r="C100" s="21" t="n"/>
      <c r="D100" s="21" t="n"/>
      <c r="E100" s="23" t="n"/>
      <c r="F100" s="24" t="n"/>
      <c r="G100" s="24" t="n"/>
      <c r="H100" s="24" t="n"/>
      <c r="I100" s="25" t="n"/>
      <c r="J100" s="25" t="n"/>
      <c r="K100" s="26" t="n"/>
      <c r="L100" s="13">
        <f>IF(OR($B100="",$F100=""),"",IF($H100="",IFERROR(VLOOKUP("Standard Verpackung",Parameter!$A$4:$B$12,2,FALSE),""),$H100))</f>
        <v/>
      </c>
      <c r="M100" s="13">
        <f>IF(OR($B100="",$F100=""),"",$F100*IF($I100="",IFERROR(VLOOKUP("Standard Provision",Parameter!$A$4:$B$12,2,FALSE),0),$I100))</f>
        <v/>
      </c>
      <c r="N100" s="13">
        <f>IF(OR($B100="",$F100=""),"",$F100*IF($J100="",IFERROR(VLOOKUP("Standard Zahlungsgebühr",Parameter!$A$4:$B$12,2,FALSE),0),$J100))</f>
        <v/>
      </c>
      <c r="O100" s="13">
        <f>IF(OR($B100="",$F100="",$G100=""),"",SUM($G100,$L100,$M100,$N100))</f>
        <v/>
      </c>
      <c r="P100" s="13">
        <f>IF(OR($F100="",$O100=""),"",$F100-$O100)</f>
        <v/>
      </c>
      <c r="Q100" s="29">
        <f>IFERROR(IF(OR($F100="",$P100=""),"",$P100/$F100),"")</f>
        <v/>
      </c>
      <c r="R100" s="13">
        <f>IF(OR($K100="",$P100=""),"",$K100*$P100)</f>
        <v/>
      </c>
      <c r="S100" s="30">
        <f>IF(AND($A100="",$B100=""),"",IF(OR($A100="",$B100="",$C100="",$D100="",$E100="",$F100="",$G100="",$K100=""),"Eingabe fehlt",IF($P100="","Eingabe fehlt",IF($P100&lt;0,"Verlust",IF($Q100&lt;IFERROR(VLOOKUP("Warnschwelle Marge",Parameter!$A$4:$B$12,2,FALSE),0),"Marge prüfen","OK")))))</f>
        <v/>
      </c>
    </row>
    <row r="101">
      <c r="A101" s="21" t="n"/>
      <c r="B101" s="22" t="n"/>
      <c r="C101" s="21" t="n"/>
      <c r="D101" s="21" t="n"/>
      <c r="E101" s="23" t="n"/>
      <c r="F101" s="24" t="n"/>
      <c r="G101" s="24" t="n"/>
      <c r="H101" s="24" t="n"/>
      <c r="I101" s="25" t="n"/>
      <c r="J101" s="25" t="n"/>
      <c r="K101" s="26" t="n"/>
      <c r="L101" s="9">
        <f>IF(OR($B101="",$F101=""),"",IF($H101="",IFERROR(VLOOKUP("Standard Verpackung",Parameter!$A$4:$B$12,2,FALSE),""),$H101))</f>
        <v/>
      </c>
      <c r="M101" s="9">
        <f>IF(OR($B101="",$F101=""),"",$F101*IF($I101="",IFERROR(VLOOKUP("Standard Provision",Parameter!$A$4:$B$12,2,FALSE),0),$I101))</f>
        <v/>
      </c>
      <c r="N101" s="9">
        <f>IF(OR($B101="",$F101=""),"",$F101*IF($J101="",IFERROR(VLOOKUP("Standard Zahlungsgebühr",Parameter!$A$4:$B$12,2,FALSE),0),$J101))</f>
        <v/>
      </c>
      <c r="O101" s="9">
        <f>IF(OR($B101="",$F101="",$G101=""),"",SUM($G101,$L101,$M101,$N101))</f>
        <v/>
      </c>
      <c r="P101" s="9">
        <f>IF(OR($F101="",$O101=""),"",$F101-$O101)</f>
        <v/>
      </c>
      <c r="Q101" s="27">
        <f>IFERROR(IF(OR($F101="",$P101=""),"",$P101/$F101),"")</f>
        <v/>
      </c>
      <c r="R101" s="9">
        <f>IF(OR($K101="",$P101=""),"",$K101*$P101)</f>
        <v/>
      </c>
      <c r="S101" s="28">
        <f>IF(AND($A101="",$B101=""),"",IF(OR($A101="",$B101="",$C101="",$D101="",$E101="",$F101="",$G101="",$K101=""),"Eingabe fehlt",IF($P101="","Eingabe fehlt",IF($P101&lt;0,"Verlust",IF($Q101&lt;IFERROR(VLOOKUP("Warnschwelle Marge",Parameter!$A$4:$B$12,2,FALSE),0),"Marge prüfen","OK")))))</f>
        <v/>
      </c>
    </row>
    <row r="102">
      <c r="A102" s="21" t="n"/>
      <c r="B102" s="22" t="n"/>
      <c r="C102" s="21" t="n"/>
      <c r="D102" s="21" t="n"/>
      <c r="E102" s="23" t="n"/>
      <c r="F102" s="24" t="n"/>
      <c r="G102" s="24" t="n"/>
      <c r="H102" s="24" t="n"/>
      <c r="I102" s="25" t="n"/>
      <c r="J102" s="25" t="n"/>
      <c r="K102" s="26" t="n"/>
      <c r="L102" s="13">
        <f>IF(OR($B102="",$F102=""),"",IF($H102="",IFERROR(VLOOKUP("Standard Verpackung",Parameter!$A$4:$B$12,2,FALSE),""),$H102))</f>
        <v/>
      </c>
      <c r="M102" s="13">
        <f>IF(OR($B102="",$F102=""),"",$F102*IF($I102="",IFERROR(VLOOKUP("Standard Provision",Parameter!$A$4:$B$12,2,FALSE),0),$I102))</f>
        <v/>
      </c>
      <c r="N102" s="13">
        <f>IF(OR($B102="",$F102=""),"",$F102*IF($J102="",IFERROR(VLOOKUP("Standard Zahlungsgebühr",Parameter!$A$4:$B$12,2,FALSE),0),$J102))</f>
        <v/>
      </c>
      <c r="O102" s="13">
        <f>IF(OR($B102="",$F102="",$G102=""),"",SUM($G102,$L102,$M102,$N102))</f>
        <v/>
      </c>
      <c r="P102" s="13">
        <f>IF(OR($F102="",$O102=""),"",$F102-$O102)</f>
        <v/>
      </c>
      <c r="Q102" s="29">
        <f>IFERROR(IF(OR($F102="",$P102=""),"",$P102/$F102),"")</f>
        <v/>
      </c>
      <c r="R102" s="13">
        <f>IF(OR($K102="",$P102=""),"",$K102*$P102)</f>
        <v/>
      </c>
      <c r="S102" s="30">
        <f>IF(AND($A102="",$B102=""),"",IF(OR($A102="",$B102="",$C102="",$D102="",$E102="",$F102="",$G102="",$K102=""),"Eingabe fehlt",IF($P102="","Eingabe fehlt",IF($P102&lt;0,"Verlust",IF($Q102&lt;IFERROR(VLOOKUP("Warnschwelle Marge",Parameter!$A$4:$B$12,2,FALSE),0),"Marge prüfen","OK")))))</f>
        <v/>
      </c>
    </row>
    <row r="103">
      <c r="A103" s="21" t="n"/>
      <c r="B103" s="22" t="n"/>
      <c r="C103" s="21" t="n"/>
      <c r="D103" s="21" t="n"/>
      <c r="E103" s="23" t="n"/>
      <c r="F103" s="24" t="n"/>
      <c r="G103" s="24" t="n"/>
      <c r="H103" s="24" t="n"/>
      <c r="I103" s="25" t="n"/>
      <c r="J103" s="25" t="n"/>
      <c r="K103" s="26" t="n"/>
      <c r="L103" s="9">
        <f>IF(OR($B103="",$F103=""),"",IF($H103="",IFERROR(VLOOKUP("Standard Verpackung",Parameter!$A$4:$B$12,2,FALSE),""),$H103))</f>
        <v/>
      </c>
      <c r="M103" s="9">
        <f>IF(OR($B103="",$F103=""),"",$F103*IF($I103="",IFERROR(VLOOKUP("Standard Provision",Parameter!$A$4:$B$12,2,FALSE),0),$I103))</f>
        <v/>
      </c>
      <c r="N103" s="9">
        <f>IF(OR($B103="",$F103=""),"",$F103*IF($J103="",IFERROR(VLOOKUP("Standard Zahlungsgebühr",Parameter!$A$4:$B$12,2,FALSE),0),$J103))</f>
        <v/>
      </c>
      <c r="O103" s="9">
        <f>IF(OR($B103="",$F103="",$G103=""),"",SUM($G103,$L103,$M103,$N103))</f>
        <v/>
      </c>
      <c r="P103" s="9">
        <f>IF(OR($F103="",$O103=""),"",$F103-$O103)</f>
        <v/>
      </c>
      <c r="Q103" s="27">
        <f>IFERROR(IF(OR($F103="",$P103=""),"",$P103/$F103),"")</f>
        <v/>
      </c>
      <c r="R103" s="9">
        <f>IF(OR($K103="",$P103=""),"",$K103*$P103)</f>
        <v/>
      </c>
      <c r="S103" s="28">
        <f>IF(AND($A103="",$B103=""),"",IF(OR($A103="",$B103="",$C103="",$D103="",$E103="",$F103="",$G103="",$K103=""),"Eingabe fehlt",IF($P103="","Eingabe fehlt",IF($P103&lt;0,"Verlust",IF($Q103&lt;IFERROR(VLOOKUP("Warnschwelle Marge",Parameter!$A$4:$B$12,2,FALSE),0),"Marge prüfen","OK")))))</f>
        <v/>
      </c>
    </row>
    <row r="104">
      <c r="A104" s="21" t="n"/>
      <c r="B104" s="22" t="n"/>
      <c r="C104" s="21" t="n"/>
      <c r="D104" s="21" t="n"/>
      <c r="E104" s="23" t="n"/>
      <c r="F104" s="24" t="n"/>
      <c r="G104" s="24" t="n"/>
      <c r="H104" s="24" t="n"/>
      <c r="I104" s="25" t="n"/>
      <c r="J104" s="25" t="n"/>
      <c r="K104" s="26" t="n"/>
      <c r="L104" s="13">
        <f>IF(OR($B104="",$F104=""),"",IF($H104="",IFERROR(VLOOKUP("Standard Verpackung",Parameter!$A$4:$B$12,2,FALSE),""),$H104))</f>
        <v/>
      </c>
      <c r="M104" s="13">
        <f>IF(OR($B104="",$F104=""),"",$F104*IF($I104="",IFERROR(VLOOKUP("Standard Provision",Parameter!$A$4:$B$12,2,FALSE),0),$I104))</f>
        <v/>
      </c>
      <c r="N104" s="13">
        <f>IF(OR($B104="",$F104=""),"",$F104*IF($J104="",IFERROR(VLOOKUP("Standard Zahlungsgebühr",Parameter!$A$4:$B$12,2,FALSE),0),$J104))</f>
        <v/>
      </c>
      <c r="O104" s="13">
        <f>IF(OR($B104="",$F104="",$G104=""),"",SUM($G104,$L104,$M104,$N104))</f>
        <v/>
      </c>
      <c r="P104" s="13">
        <f>IF(OR($F104="",$O104=""),"",$F104-$O104)</f>
        <v/>
      </c>
      <c r="Q104" s="29">
        <f>IFERROR(IF(OR($F104="",$P104=""),"",$P104/$F104),"")</f>
        <v/>
      </c>
      <c r="R104" s="13">
        <f>IF(OR($K104="",$P104=""),"",$K104*$P104)</f>
        <v/>
      </c>
      <c r="S104" s="30">
        <f>IF(AND($A104="",$B104=""),"",IF(OR($A104="",$B104="",$C104="",$D104="",$E104="",$F104="",$G104="",$K104=""),"Eingabe fehlt",IF($P104="","Eingabe fehlt",IF($P104&lt;0,"Verlust",IF($Q104&lt;IFERROR(VLOOKUP("Warnschwelle Marge",Parameter!$A$4:$B$12,2,FALSE),0),"Marge prüfen","OK")))))</f>
        <v/>
      </c>
    </row>
  </sheetData>
  <autoFilter ref="A4:S104"/>
  <mergeCells count="1">
    <mergeCell ref="A1:S1"/>
  </mergeCells>
  <conditionalFormatting sqref="A5:K104">
    <cfRule type="expression" priority="1" dxfId="0" stopIfTrue="1">
      <formula>AND(OR($A5&lt;&gt;"",$B5&lt;&gt;""),OR($A5="",$B5="",$C5="",$D5="",$E5="",$F5="",$G5="",$K5=""))</formula>
    </cfRule>
  </conditionalFormatting>
  <conditionalFormatting sqref="S5:S104">
    <cfRule type="expression" priority="2" dxfId="1" stopIfTrue="1">
      <formula>$S5="OK"</formula>
    </cfRule>
    <cfRule type="expression" priority="3" dxfId="0" stopIfTrue="1">
      <formula>OR($S5="Verlust",$S5="Eingabe fehlt")</formula>
    </cfRule>
    <cfRule type="expression" priority="4" dxfId="2" stopIfTrue="1">
      <formula>$S5="Marge prüfen"</formula>
    </cfRule>
  </conditionalFormatting>
  <conditionalFormatting sqref="P5:Q104">
    <cfRule type="expression" priority="5" dxfId="0" stopIfTrue="1">
      <formula>AND($P5&lt;&gt;"",$P5&lt;0)</formula>
    </cfRule>
  </conditionalFormatting>
  <dataValidations count="8">
    <dataValidation sqref="A5:A104" showErrorMessage="1" showInputMessage="1" allowBlank="1" errorTitle="Kennung prüfen" error="Die Kennung muss innerhalb des vorbereiteten Bereichs eindeutig sein." type="custom">
      <formula1>OR(A5="",COUNTIF($A$5:$A$104,A5)=1)</formula1>
    </dataValidation>
    <dataValidation sqref="B5:B104" showErrorMessage="1" showInputMessage="1" allowBlank="1" errorTitle="Bezeichnung prüfen" error="Die Bezeichnung darf höchstens 80 Zeichen enthalten." type="textLength" operator="between">
      <formula1>1</formula1>
      <formula2>80</formula2>
    </dataValidation>
    <dataValidation sqref="C5:C104" showErrorMessage="1" showInputMessage="1" allowBlank="1" errorTitle="Kategorie prüfen" error="Bitte eine Kategorie aus der Parameterliste wählen." type="list">
      <formula1>INDIRECT("'Parameter'!$F$4:$F$9")</formula1>
    </dataValidation>
    <dataValidation sqref="D5:D104" showErrorMessage="1" showInputMessage="1" allowBlank="1" errorTitle="Status prüfen" error="Bitte einen Status aus der Parameterliste wählen." type="list">
      <formula1>INDIRECT("'Parameter'!$H$4:$H$6")</formula1>
    </dataValidation>
    <dataValidation sqref="E5:E104" showErrorMessage="1" showInputMessage="1" allowBlank="1" errorTitle="Datum prüfen" error="Das Datum muss innerhalb des Planungszeitraums liegen." type="date" operator="between">
      <formula1>INDIRECT("'Parameter'!$B$11")</formula1>
      <formula2>INDIRECT("'Parameter'!$B$12")</formula2>
    </dataValidation>
    <dataValidation sqref="F5:H104" showErrorMessage="1" showInputMessage="1" allowBlank="1" errorTitle="Betrag prüfen" error="Bitte einen nicht negativen Betrag innerhalb der Parametergrenze eingeben." type="decimal" operator="between">
      <formula1>0</formula1>
      <formula2>INDIRECT("'Parameter'!$B$10")</formula2>
    </dataValidation>
    <dataValidation sqref="I5:J104" showErrorMessage="1" showInputMessage="1" allowBlank="1" errorTitle="Satz prüfen" error="Bitte einen Prozentsatz zwischen 0 % und 100 % eingeben." type="decimal" operator="between">
      <formula1>0</formula1>
      <formula2>1</formula2>
    </dataValidation>
    <dataValidation sqref="K5:K104" showErrorMessage="1" showInputMessage="1" allowBlank="1" errorTitle="Planmenge prüfen" error="Die Planmenge muss zwischen 0 und der Parametergrenze liegen." type="whole" operator="between">
      <formula1>0</formula1>
      <formula2>INDIRECT("'Parameter'!$B$9")</formula2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8" customWidth="1" min="3" max="3"/>
    <col width="65" customWidth="1" min="4" max="4"/>
    <col width="3" customWidth="1" min="5" max="5"/>
    <col width="20" customWidth="1" min="6" max="6"/>
    <col width="3" customWidth="1" min="7" max="7"/>
    <col width="18" customWidth="1" min="8" max="8"/>
  </cols>
  <sheetData>
    <row r="1" ht="30" customHeight="1">
      <c r="A1" s="1" t="inlineStr">
        <is>
          <t>Take-away-Kalkulation – Parameter</t>
        </is>
      </c>
      <c r="B1" s="39" t="n"/>
      <c r="C1" s="39" t="n"/>
      <c r="D1" s="39" t="n"/>
      <c r="E1" s="39" t="n"/>
      <c r="F1" s="39" t="n"/>
      <c r="G1" s="39" t="n"/>
      <c r="H1" s="39" t="n"/>
      <c r="I1" s="39" t="n"/>
      <c r="J1" s="40" t="n"/>
    </row>
    <row r="2" ht="22" customHeight="1">
      <c r="A2" s="3" t="inlineStr">
        <is>
          <t>Gelbe Zellen enthalten veränderbare Annahmen, Grenzen und Auswahllisten.</t>
        </is>
      </c>
    </row>
    <row r="3">
      <c r="A3" s="20" t="inlineStr">
        <is>
          <t>Parameter</t>
        </is>
      </c>
      <c r="B3" s="20" t="inlineStr">
        <is>
          <t>Wert</t>
        </is>
      </c>
      <c r="C3" s="20" t="inlineStr">
        <is>
          <t>Einheit</t>
        </is>
      </c>
      <c r="D3" s="20" t="inlineStr">
        <is>
          <t>Erläuterung</t>
        </is>
      </c>
      <c r="F3" s="6" t="inlineStr">
        <is>
          <t>Kategorien</t>
        </is>
      </c>
      <c r="H3" s="6" t="inlineStr">
        <is>
          <t>Statuswerte</t>
        </is>
      </c>
    </row>
    <row r="4">
      <c r="A4" s="11" t="inlineStr">
        <is>
          <t>Standard Provision</t>
        </is>
      </c>
      <c r="B4" s="31" t="n">
        <v>0.15</v>
      </c>
      <c r="C4" s="11" t="inlineStr">
        <is>
          <t>%</t>
        </is>
      </c>
      <c r="D4" s="32" t="inlineStr">
        <is>
          <t>Wird verwendet, wenn in der Kalkulation kein eigener Provisionssatz steht.</t>
        </is>
      </c>
      <c r="F4" s="22" t="inlineStr">
        <is>
          <t>Bowl</t>
        </is>
      </c>
      <c r="H4" s="22" t="inlineStr">
        <is>
          <t>Aktiv</t>
        </is>
      </c>
    </row>
    <row r="5">
      <c r="A5" s="7" t="inlineStr">
        <is>
          <t>Standard Zahlungsgebühr</t>
        </is>
      </c>
      <c r="B5" s="31" t="n">
        <v>0.019</v>
      </c>
      <c r="C5" s="7" t="inlineStr">
        <is>
          <t>%</t>
        </is>
      </c>
      <c r="D5" s="33" t="inlineStr">
        <is>
          <t>Wird verwendet, wenn kein eigener Satz für die Zahlungsabwicklung steht.</t>
        </is>
      </c>
      <c r="F5" s="22" t="inlineStr">
        <is>
          <t>Burger</t>
        </is>
      </c>
      <c r="H5" s="22" t="inlineStr">
        <is>
          <t>Test</t>
        </is>
      </c>
    </row>
    <row r="6">
      <c r="A6" s="11" t="inlineStr">
        <is>
          <t>Standard Verpackung</t>
        </is>
      </c>
      <c r="B6" s="34" t="n">
        <v>0.45</v>
      </c>
      <c r="C6" s="11" t="inlineStr">
        <is>
          <t>€ je Portion</t>
        </is>
      </c>
      <c r="D6" s="32" t="inlineStr">
        <is>
          <t>Wird verwendet, wenn kein eigener Verpackungsbetrag eingegeben ist.</t>
        </is>
      </c>
      <c r="F6" s="22" t="inlineStr">
        <is>
          <t>Pasta</t>
        </is>
      </c>
      <c r="H6" s="22" t="inlineStr">
        <is>
          <t>Pausiert</t>
        </is>
      </c>
    </row>
    <row r="7">
      <c r="A7" s="7" t="inlineStr">
        <is>
          <t>Ziel-DB-Marge</t>
        </is>
      </c>
      <c r="B7" s="31" t="n">
        <v>0.35</v>
      </c>
      <c r="C7" s="7" t="inlineStr">
        <is>
          <t>%</t>
        </is>
      </c>
      <c r="D7" s="33" t="inlineStr">
        <is>
          <t>Interner Vergleichswert für die Übersicht.</t>
        </is>
      </c>
      <c r="F7" s="22" t="inlineStr">
        <is>
          <t>Salat</t>
        </is>
      </c>
    </row>
    <row r="8">
      <c r="A8" s="11" t="inlineStr">
        <is>
          <t>Warnschwelle Marge</t>
        </is>
      </c>
      <c r="B8" s="31" t="n">
        <v>0.25</v>
      </c>
      <c r="C8" s="11" t="inlineStr">
        <is>
          <t>%</t>
        </is>
      </c>
      <c r="D8" s="32" t="inlineStr">
        <is>
          <t>Unterhalb dieses Werts erscheint die Prüfung „Marge prüfen“.</t>
        </is>
      </c>
      <c r="F8" s="22" t="inlineStr">
        <is>
          <t>Dessert</t>
        </is>
      </c>
    </row>
    <row r="9">
      <c r="A9" s="7" t="inlineStr">
        <is>
          <t>Max. Planportionen je Gericht</t>
        </is>
      </c>
      <c r="B9" s="35" t="n">
        <v>500</v>
      </c>
      <c r="C9" s="7" t="inlineStr">
        <is>
          <t>Portionen</t>
        </is>
      </c>
      <c r="D9" s="33" t="inlineStr">
        <is>
          <t>Obergrenze der Eingabevalidierung für eine Position.</t>
        </is>
      </c>
      <c r="F9" s="22" t="inlineStr">
        <is>
          <t>Getränk</t>
        </is>
      </c>
    </row>
    <row r="10">
      <c r="A10" s="11" t="inlineStr">
        <is>
          <t>Max. Betrag je Portion</t>
        </is>
      </c>
      <c r="B10" s="34" t="n">
        <v>250</v>
      </c>
      <c r="C10" s="11" t="inlineStr">
        <is>
          <t>€</t>
        </is>
      </c>
      <c r="D10" s="32" t="inlineStr">
        <is>
          <t>Obergrenze der Eingabevalidierung für Preis und Einzelkosten.</t>
        </is>
      </c>
    </row>
    <row r="11">
      <c r="A11" s="7" t="inlineStr">
        <is>
          <t>Planungsbeginn</t>
        </is>
      </c>
      <c r="B11" s="36" t="n">
        <v>46266</v>
      </c>
      <c r="C11" s="7" t="inlineStr">
        <is>
          <t>Datum</t>
        </is>
      </c>
      <c r="D11" s="33" t="inlineStr">
        <is>
          <t>Beginn des in der Übersicht ausgewerteten Zeitraums.</t>
        </is>
      </c>
    </row>
    <row r="12">
      <c r="A12" s="11" t="inlineStr">
        <is>
          <t>Planungsende</t>
        </is>
      </c>
      <c r="B12" s="36" t="n">
        <v>46295</v>
      </c>
      <c r="C12" s="11" t="inlineStr">
        <is>
          <t>Datum</t>
        </is>
      </c>
      <c r="D12" s="32" t="inlineStr">
        <is>
          <t>Ende des in der Übersicht ausgewerteten Zeitraums.</t>
        </is>
      </c>
    </row>
  </sheetData>
  <autoFilter ref="A3:D12"/>
  <mergeCells count="1">
    <mergeCell ref="A1:J1"/>
  </mergeCells>
  <conditionalFormatting sqref="B7:B8">
    <cfRule type="expression" priority="1" dxfId="0" stopIfTrue="1">
      <formula>AND($B$7&lt;&gt;"",$B$8&lt;&gt;"",$B$8&gt;=$B$7)</formula>
    </cfRule>
  </conditionalFormatting>
  <conditionalFormatting sqref="B11:B12">
    <cfRule type="expression" priority="2" dxfId="0" stopIfTrue="1">
      <formula>AND($B$11&lt;&gt;"",$B$12&lt;&gt;"",$B$12&lt;$B$11)</formula>
    </cfRule>
  </conditionalFormatting>
  <dataValidations count="6">
    <dataValidation sqref="B4:B5" showErrorMessage="1" showInputMessage="1" allowBlank="0" errorTitle="Satz prüfen" error="Bitte einen Prozentsatz zwischen 0 % und 100 % eingeben." type="decimal" operator="between">
      <formula1>0</formula1>
      <formula2>1</formula2>
    </dataValidation>
    <dataValidation sqref="B6" showErrorMessage="1" showInputMessage="1" allowBlank="0" errorTitle="Verpackungsbetrag prüfen" error="Bitte einen nicht negativen Betrag innerhalb der Betragsgrenze eingeben." type="decimal" operator="between">
      <formula1>0</formula1>
      <formula2>$B$10</formula2>
    </dataValidation>
    <dataValidation sqref="B7:B8" showErrorMessage="1" showInputMessage="1" allowBlank="0" errorTitle="Margensatz prüfen" error="Bitte einen Prozentsatz zwischen 0 % und 100 % eingeben." type="decimal" operator="between">
      <formula1>0</formula1>
      <formula2>1</formula2>
    </dataValidation>
    <dataValidation sqref="B9" showErrorMessage="1" showInputMessage="1" allowBlank="0" errorTitle="Mengengrenze prüfen" error="Bitte eine positive ganze Obergrenze eingeben." type="whole" operator="between">
      <formula1>1</formula1>
      <formula2>100000</formula2>
    </dataValidation>
    <dataValidation sqref="B10" showErrorMessage="1" showInputMessage="1" allowBlank="0" errorTitle="Betragsgrenze prüfen" error="Bitte eine positive Betragsgrenze eingeben." type="decimal" operator="between">
      <formula1>1</formula1>
      <formula2>10000</formula2>
    </dataValidation>
    <dataValidation sqref="B11:B12" showErrorMessage="1" showInputMessage="1" allowBlank="0" errorTitle="Planungsdatum prüfen" error="Bitte ein Datum innerhalb des plausiblen Planungsfensters eingeben." type="date" operator="between">
      <formula1>DATE(YEAR(TODAY())-2,1,1)</formula1>
      <formula2>DATE(YEAR(TODAY())+2,12,31)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105" customWidth="1" min="2" max="2"/>
  </cols>
  <sheetData>
    <row r="1" ht="30" customHeight="1">
      <c r="A1" s="1" t="inlineStr">
        <is>
          <t>Take-away-Kalkulation – Hinweise</t>
        </is>
      </c>
      <c r="B1" s="39" t="n"/>
      <c r="C1" s="39" t="n"/>
      <c r="D1" s="39" t="n"/>
      <c r="E1" s="39" t="n"/>
      <c r="F1" s="40" t="n"/>
    </row>
    <row r="2" ht="22" customHeight="1">
      <c r="A2" s="3" t="inlineStr">
        <is>
          <t>Kurze Erläuterungen zur Verwendung und zu den vorbereiteten Formeln.</t>
        </is>
      </c>
    </row>
    <row r="3">
      <c r="A3" s="6" t="inlineStr">
        <is>
          <t>Bereich</t>
        </is>
      </c>
      <c r="B3" s="6" t="inlineStr">
        <is>
          <t>Beschreibung</t>
        </is>
      </c>
    </row>
    <row r="4" ht="48" customHeight="1">
      <c r="A4" s="37" t="inlineStr">
        <is>
          <t>Bearbeitbare Felder</t>
        </is>
      </c>
      <c r="B4" s="32" t="inlineStr">
        <is>
          <t>In Kalkulation!A5:K104 und in den gelben Parameterzellen werden Eingaben gepflegt. Formelzellen L:S sind vorbereitet und sollten nicht überschrieben werden.</t>
        </is>
      </c>
    </row>
    <row r="5" ht="48" customHeight="1">
      <c r="A5" s="38" t="inlineStr">
        <is>
          <t>Verpackung effektiv</t>
        </is>
      </c>
      <c r="B5" s="33" t="inlineStr">
        <is>
          <t>Kalkulation!L5:L104 übernimmt den Betrag aus Spalte H. Ist H leer, sucht IFERROR(VLOOKUP(...)) den Wert „Standard Verpackung“ in Parameter!A4:B12. Ohne Gericht oder Preis bleibt die Zelle leer.</t>
        </is>
      </c>
    </row>
    <row r="6" ht="48" customHeight="1">
      <c r="A6" s="37" t="inlineStr">
        <is>
          <t>Provision und Zahlung</t>
        </is>
      </c>
      <c r="B6" s="32" t="inlineStr">
        <is>
          <t>Kalkulation!M5:N104 berechnet den Preis aus Spalte F mal Satz aus I beziehungsweise J. Leere Sätze werden per geschütztem VLOOKUP aus dem Blatt Parameter ergänzt.</t>
        </is>
      </c>
    </row>
    <row r="7" ht="48" customHeight="1">
      <c r="A7" s="38" t="inlineStr">
        <is>
          <t>Gesamtkosten</t>
        </is>
      </c>
      <c r="B7" s="33" t="inlineStr">
        <is>
          <t>Kalkulation!O5:O104 summiert Wareneinsatz G, Verpackung L, Provision M und Zahlungsgebühr N. Fehlen Gericht, Preis oder Wareneinsatz, bleibt das Ergebnis leer.</t>
        </is>
      </c>
    </row>
    <row r="8" ht="48" customHeight="1">
      <c r="A8" s="37" t="inlineStr">
        <is>
          <t>Deckungsbeitrag</t>
        </is>
      </c>
      <c r="B8" s="32" t="inlineStr">
        <is>
          <t>Kalkulation!P5:P104 zieht die Gesamtkosten O vom Preis F ab. Q berechnet P geteilt durch F mit IFERROR; R multipliziert den Deckungsbeitrag P mit den Planportionen K.</t>
        </is>
      </c>
    </row>
    <row r="9" ht="48" customHeight="1">
      <c r="A9" s="38" t="inlineStr">
        <is>
          <t>Prüfung</t>
        </is>
      </c>
      <c r="B9" s="33" t="inlineStr">
        <is>
          <t>Kalkulation!S5:S104 meldet fehlende Pflichtangaben, Verlust oder eine Marge unter der veränderbaren Warnschwelle. Vollständige Positionen ohne Warnung erhalten den Status „OK“.</t>
        </is>
      </c>
    </row>
    <row r="10" ht="48" customHeight="1">
      <c r="A10" s="37" t="inlineStr">
        <is>
          <t>Zeilenbereich</t>
        </is>
      </c>
      <c r="B10" s="32" t="inlineStr">
        <is>
          <t>Die Formeln gelten für alle 100 Zeilen. In Zeile 5 beziehen sie sich auf die Eingaben derselben Zeile, in Zeile 54 auf Zeile 54 und in Zeile 104 auf Zeile 104. Unbenutzte Zeilen bleiben optisch leer.</t>
        </is>
      </c>
    </row>
    <row r="11" ht="48" customHeight="1">
      <c r="A11" s="38" t="inlineStr">
        <is>
          <t>Übersicht</t>
        </is>
      </c>
      <c r="B11" s="33" t="inlineStr">
        <is>
          <t>Die Summen berücksichtigen aktive Gerichte innerhalb von Parameter!B11:B12. Planumsatz verwendet Preis F mal Planportionen K; Plankosten verwenden Gesamtkosten O mal K.</t>
        </is>
      </c>
    </row>
    <row r="12" ht="48" customHeight="1">
      <c r="A12" s="37" t="inlineStr">
        <is>
          <t>Einheitliche Betragsbasis</t>
        </is>
      </c>
      <c r="B12" s="32" t="inlineStr">
        <is>
          <t>Preis und Kosten müssen intern auf derselben Betragsbasis gepflegt werden. Die Arbeitsmappe enthält keine Steuer-, Rechts- oder Vertragsberatung.</t>
        </is>
      </c>
    </row>
    <row r="13" ht="48" customHeight="1">
      <c r="A13" s="38" t="inlineStr">
        <is>
          <t>Funktionsumfang</t>
        </is>
      </c>
      <c r="B13" s="33" t="inlineStr">
        <is>
          <t>Die Datei ist eine lokale Kalkulationshilfe ohne Makros, externe Verknüpfungen, ERP-Funktion, Echtzeitsynchronisierung, amtlichen Status oder Zertifizierung.</t>
        </is>
      </c>
    </row>
  </sheetData>
  <autoFilter ref="A3:B13"/>
  <mergeCells count="1">
    <mergeCell ref="A1:F1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Fiktiver Gastronomie-Redaktionsbetrieb</dc:creator>
  <dc:title xmlns:dc="http://purl.org/dc/elements/1.1/">Take-away-Kalkulation</dc:title>
  <dc:description xmlns:dc="http://purl.org/dc/elements/1.1/">Bearbeitbare Kalkulationshilfe mit eindeutig fiktiven Beispieldaten.</dc:description>
  <dc:subject xmlns:dc="http://purl.org/dc/elements/1.1/">Kalkulation von Wareneinsatz, Verpackung und Gebühren für Abholgerichte</dc:subject>
  <dcterms:created xmlns:dcterms="http://purl.org/dc/terms/" xmlns:xsi="http://www.w3.org/2001/XMLSchema-instance" xsi:type="dcterms:W3CDTF">2026-09-08T16:21:57Z</dcterms:created>
  <dcterms:modified xmlns:dcterms="http://purl.org/dc/terms/" xmlns:xsi="http://www.w3.org/2001/XMLSchema-instance" xsi:type="dcterms:W3CDTF">2026-09-08T16:21:57Z</dcterms:modified>
</cp:coreProperties>
</file>