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Qualifikationsmatrix" sheetId="2" state="visible" r:id="rId2"/>
    <sheet xmlns:r="http://schemas.openxmlformats.org/officeDocument/2006/relationships" name="Parameter" sheetId="3" state="visible" r:id="rId3"/>
    <sheet xmlns:r="http://schemas.openxmlformats.org/officeDocument/2006/relationships" name="Hinweise" sheetId="4" state="visible" r:id="rId4"/>
  </sheets>
  <definedNames>
    <definedName name="_xlnm._FilterDatabase" localSheetId="1" hidden="1">'Qualifikationsmatrix'!$A$4:$Z$104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dd.mm.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9636E"/>
      <sz val="10"/>
    </font>
    <font>
      <name val="Calibri"/>
      <b val="1"/>
      <color rgb="00FFFFFF"/>
      <sz val="11"/>
    </font>
    <font>
      <name val="Calibri"/>
      <color rgb="00202020"/>
      <sz val="10"/>
    </font>
    <font>
      <name val="Calibri"/>
      <b val="1"/>
      <color rgb="00202020"/>
      <sz val="10"/>
    </font>
  </fonts>
  <fills count="7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A84F2A"/>
      </patternFill>
    </fill>
    <fill>
      <patternFill patternType="solid">
        <fgColor rgb="00F5F1E7"/>
      </patternFill>
    </fill>
    <fill>
      <patternFill patternType="solid">
        <fgColor rgb="00FFFFFF"/>
      </patternFill>
    </fill>
    <fill>
      <patternFill patternType="solid">
        <fgColor rgb="00FFF0AE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center" vertical="center"/>
    </xf>
    <xf numFmtId="164" fontId="5" fillId="5" borderId="1" applyAlignment="1" pivotButton="0" quotePrefix="0" xfId="0">
      <alignment horizontal="center" vertical="center"/>
    </xf>
    <xf numFmtId="164" fontId="5" fillId="4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center" vertical="center"/>
    </xf>
    <xf numFmtId="165" fontId="5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1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1" fontId="4" fillId="6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3">
    <dxf>
      <font>
        <name val="Calibri"/>
        <b val="1"/>
        <color rgb="009C0006"/>
        <sz val="10"/>
      </font>
      <fill>
        <patternFill patternType="solid">
          <fgColor rgb="00F4CCCC"/>
        </patternFill>
      </fill>
    </dxf>
    <dxf>
      <font>
        <name val="Calibri"/>
        <b val="1"/>
        <color rgb="001D4D35"/>
        <sz val="10"/>
      </font>
      <fill>
        <patternFill patternType="solid">
          <fgColor rgb="00D9EAD3"/>
        </patternFill>
      </fill>
    </dxf>
    <dxf>
      <font>
        <name val="Calibri"/>
        <b val="1"/>
        <color rgb="007F3B1F"/>
        <sz val="10"/>
      </font>
      <fill>
        <patternFill patternType="solid">
          <fgColor rgb="00FCE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Einsatzstatus</a:t>
            </a:r>
          </a:p>
        </rich>
      </tx>
    </title>
    <plotArea>
      <barChart>
        <barDir val="bar"/>
        <grouping val="clustered"/>
        <ser>
          <idx val="0"/>
          <order val="0"/>
          <spPr>
            <a:solidFill xmlns:a="http://schemas.openxmlformats.org/drawingml/2006/main">
              <a:srgbClr val="2F6B4F"/>
            </a:solidFill>
            <a:ln xmlns:a="http://schemas.openxmlformats.org/drawingml/2006/main">
              <a:solidFill>
                <a:srgbClr val="2F6B4F"/>
              </a:solidFill>
              <a:prstDash val="solid"/>
            </a:ln>
          </spPr>
          <cat>
            <numRef>
              <f>'Übersicht'!$A$6:$A$11</f>
            </numRef>
          </cat>
          <val>
            <numRef>
              <f>'Übersicht'!$B$6:$B$11</f>
            </numRef>
          </val>
        </ser>
        <dLbls>
          <dLblPos val="outEnd"/>
          <showVal val="1"/>
        </dLbls>
        <gapWidth val="4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Anzahl Profile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58" customWidth="1" min="2" max="2"/>
    <col width="3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 ht="28" customHeight="1">
      <c r="A1" s="1" t="inlineStr">
        <is>
          <t>Qualifikationsmatrix Gastronomie – Übersicht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1" t="n"/>
    </row>
    <row r="2" ht="22" customHeight="1">
      <c r="A2" s="2" t="inlineStr">
        <is>
          <t>Auswertung der vorbereiteten Eingabezeilen 5 bis 104; alle Beispielprofile und Zuständigkeitscodes sind fiktiv.</t>
        </is>
      </c>
    </row>
    <row r="3">
      <c r="A3" s="3" t="inlineStr">
        <is>
          <t>Kennzahl</t>
        </is>
      </c>
      <c r="B3" s="3" t="inlineStr">
        <is>
          <t>Wert</t>
        </is>
      </c>
    </row>
    <row r="4">
      <c r="A4" s="4" t="inlineStr">
        <is>
          <t>Erfasste Profile</t>
        </is>
      </c>
      <c r="B4" s="5">
        <f>COUNTIF('Qualifikationsmatrix'!$A$5:$A$104,"&lt;&gt;")</f>
        <v/>
      </c>
    </row>
    <row r="5">
      <c r="A5" s="6" t="inlineStr">
        <is>
          <t>Aktive Profile</t>
        </is>
      </c>
      <c r="B5" s="7">
        <f>COUNTIFS('Qualifikationsmatrix'!$A$5:$A$104,"&lt;&gt;",'Qualifikationsmatrix'!$E$5:$E$104,"Aktiv")</f>
        <v/>
      </c>
    </row>
    <row r="6">
      <c r="A6" s="4" t="inlineStr">
        <is>
          <t>Freigegeben</t>
        </is>
      </c>
      <c r="B6" s="5">
        <f>COUNTIF('Qualifikationsmatrix'!$W$5:$W$104,"Freigegeben")</f>
        <v/>
      </c>
    </row>
    <row r="7">
      <c r="A7" s="6" t="inlineStr">
        <is>
          <t>Mit Frist</t>
        </is>
      </c>
      <c r="B7" s="7">
        <f>COUNTIF('Qualifikationsmatrix'!$W$5:$W$104,"Freigabe mit Frist")</f>
        <v/>
      </c>
    </row>
    <row r="8">
      <c r="A8" s="4" t="inlineStr">
        <is>
          <t>Nicht freigegeben</t>
        </is>
      </c>
      <c r="B8" s="5">
        <f>COUNTIF('Qualifikationsmatrix'!$W$5:$W$104,"Nicht freigegeben")</f>
        <v/>
      </c>
    </row>
    <row r="9">
      <c r="A9" s="6" t="inlineStr">
        <is>
          <t>Prüfung offen</t>
        </is>
      </c>
      <c r="B9" s="7">
        <f>COUNTIF('Qualifikationsmatrix'!$W$5:$W$104,"Prüfung offen")</f>
        <v/>
      </c>
    </row>
    <row r="10">
      <c r="A10" s="4" t="inlineStr">
        <is>
          <t>Unterweisung abgelaufen</t>
        </is>
      </c>
      <c r="B10" s="5">
        <f>COUNTIF('Qualifikationsmatrix'!$W$5:$W$104,"Unterweisung abgelaufen")</f>
        <v/>
      </c>
    </row>
    <row r="11">
      <c r="A11" s="6" t="inlineStr">
        <is>
          <t>Angaben fehlen</t>
        </is>
      </c>
      <c r="B11" s="7">
        <f>COUNTIF('Qualifikationsmatrix'!$W$5:$W$104,"Angaben fehlen")</f>
        <v/>
      </c>
    </row>
    <row r="12">
      <c r="A12" s="4" t="inlineStr">
        <is>
          <t>Offene Pflichtfelder</t>
        </is>
      </c>
      <c r="B12" s="5">
        <f>SUM('Qualifikationsmatrix'!$U$5:$U$104)</f>
        <v/>
      </c>
    </row>
    <row r="13">
      <c r="A13" s="6" t="inlineStr">
        <is>
          <t>Durchschnittliche Erfüllungsquote</t>
        </is>
      </c>
      <c r="B13" s="8">
        <f>IFERROR(AVERAGE('Qualifikationsmatrix'!$T$5:$T$104),"")</f>
        <v/>
      </c>
    </row>
    <row r="14">
      <c r="A14" s="4" t="inlineStr">
        <is>
          <t>Freigabequote aktiver Profile</t>
        </is>
      </c>
      <c r="B14" s="9">
        <f>IFERROR((B6+B7)/B5,"")</f>
        <v/>
      </c>
    </row>
    <row r="15">
      <c r="A15" s="6" t="inlineStr">
        <is>
          <t>Nächster zukünftiger Ablauf</t>
        </is>
      </c>
      <c r="B15" s="10">
        <f>IFERROR(AGGREGATE(15,6,'Qualifikationsmatrix'!$P$5:$P$104/('Qualifikationsmatrix'!$P$5:$P$104&gt;=TODAY()),1),"")</f>
        <v/>
      </c>
    </row>
    <row r="16">
      <c r="A16" s="4" t="inlineStr">
        <is>
          <t>Stand der Auswertung</t>
        </is>
      </c>
      <c r="B16" s="11">
        <f>TODAY()</f>
        <v/>
      </c>
    </row>
    <row r="17"/>
    <row r="18"/>
    <row r="19">
      <c r="A19" s="3" t="inlineStr">
        <is>
          <t>Warnhinweis</t>
        </is>
      </c>
      <c r="B19" s="3" t="inlineStr">
        <is>
          <t>Auswertung</t>
        </is>
      </c>
    </row>
    <row r="20" ht="34" customHeight="1">
      <c r="A20" s="4" t="inlineStr">
        <is>
          <t>Ablauf</t>
        </is>
      </c>
      <c r="B20" s="12">
        <f>IF(B10&gt;0,"Achtung: "&amp;B10&amp;" Unterweisung(en) sind abgelaufen.","Keine abgelaufene Unterweisung im vorbereiteten Bereich.")</f>
        <v/>
      </c>
    </row>
    <row r="21" ht="34" customHeight="1">
      <c r="A21" s="6" t="inlineStr">
        <is>
          <t>Prüfung</t>
        </is>
      </c>
      <c r="B21" s="13">
        <f>IF(B9&gt;0,"Achtung: "&amp;B9&amp;" Freigabeprüfung(en) sind offen.","Keine offene Freigabeprüfung im vorbereiteten Bereich.")</f>
        <v/>
      </c>
    </row>
    <row r="22" ht="34" customHeight="1">
      <c r="A22" s="4" t="inlineStr">
        <is>
          <t>Kerneingaben</t>
        </is>
      </c>
      <c r="B22" s="12">
        <f>IF(B11&gt;0,"Achtung: Bei "&amp;B11&amp;" Profil(en) fehlen Kerneingaben.","Keine fehlenden Kerneingaben in erfassten Profilen.")</f>
        <v/>
      </c>
    </row>
    <row r="23" ht="34" customHeight="1">
      <c r="A23" s="6" t="inlineStr">
        <is>
          <t>Pflichtfelder</t>
        </is>
      </c>
      <c r="B23" s="13">
        <f>IF(B12&gt;0,"Achtung: Insgesamt "&amp;B12&amp;" Pflichtfeld(er) sind offen.","Alle bewerteten Pflichtfelder sind erfüllt.")</f>
        <v/>
      </c>
    </row>
  </sheetData>
  <mergeCells count="1">
    <mergeCell ref="A1:N1"/>
  </mergeCells>
  <conditionalFormatting sqref="B20:B23">
    <cfRule type="expression" priority="1" dxfId="0">
      <formula>LEFT($B20,7)="Achtung"</formula>
    </cfRule>
    <cfRule type="expression" priority="2" dxfId="1">
      <formula>LEFT($B20,5)="Keine"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Z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31" customWidth="1" min="2" max="2"/>
    <col width="15" customWidth="1" min="3" max="3"/>
    <col width="25" customWidth="1" min="4" max="4"/>
    <col width="19" customWidth="1" min="5" max="5"/>
    <col width="12" customWidth="1" min="6" max="6"/>
    <col width="12" customWidth="1" min="7" max="7"/>
    <col width="15" customWidth="1" min="8" max="8"/>
    <col width="12" customWidth="1" min="9" max="9"/>
    <col width="10" customWidth="1" min="10" max="10"/>
    <col width="10" customWidth="1" min="11" max="11"/>
    <col width="10" customWidth="1" min="12" max="12"/>
    <col width="20" customWidth="1" min="13" max="13"/>
    <col width="11" customWidth="1" min="14" max="14"/>
    <col width="20" customWidth="1" min="15" max="15"/>
    <col width="14" customWidth="1" min="16" max="16"/>
    <col width="16" customWidth="1" min="17" max="17"/>
    <col width="14" customWidth="1" min="18" max="18"/>
    <col width="19" customWidth="1" min="19" max="19"/>
    <col width="17" customWidth="1" min="20" max="20"/>
    <col width="18" customWidth="1" min="21" max="21"/>
    <col width="24" customWidth="1" min="22" max="22"/>
    <col width="27" customWidth="1" min="23" max="23"/>
    <col width="17" customWidth="1" min="24" max="24"/>
    <col width="21" customWidth="1" min="25" max="25"/>
    <col width="38" customWidth="1" min="26" max="26"/>
  </cols>
  <sheetData>
    <row r="1" ht="28" customHeight="1">
      <c r="A1" s="1" t="inlineStr">
        <is>
          <t>Qualifikationsmatrix Gastronomie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0" t="n"/>
      <c r="O1" s="30" t="n"/>
      <c r="P1" s="30" t="n"/>
      <c r="Q1" s="30" t="n"/>
      <c r="R1" s="30" t="n"/>
      <c r="S1" s="30" t="n"/>
      <c r="T1" s="30" t="n"/>
      <c r="U1" s="30" t="n"/>
      <c r="V1" s="30" t="n"/>
      <c r="W1" s="30" t="n"/>
      <c r="X1" s="30" t="n"/>
      <c r="Y1" s="30" t="n"/>
      <c r="Z1" s="31" t="n"/>
    </row>
    <row r="2" ht="22" customHeight="1">
      <c r="A2" s="2" t="inlineStr">
        <is>
          <t>Gelbe Zellen sind bearbeitbar. Formeln bewerten Mindestniveaus, Unterweisungsfristen und die interne Einsatzentscheidung.</t>
        </is>
      </c>
    </row>
    <row r="3"/>
    <row r="4" ht="42" customHeight="1">
      <c r="A4" s="14" t="inlineStr">
        <is>
          <t>Teamcode</t>
        </is>
      </c>
      <c r="B4" s="14" t="inlineStr">
        <is>
          <t>Fiktive Bezeichnung</t>
        </is>
      </c>
      <c r="C4" s="14" t="inlineStr">
        <is>
          <t>Bereich</t>
        </is>
      </c>
      <c r="D4" s="14" t="inlineStr">
        <is>
          <t>Einsatzrolle</t>
        </is>
      </c>
      <c r="E4" s="14" t="inlineStr">
        <is>
          <t>Beschäftigungsstatus</t>
        </is>
      </c>
      <c r="F4" s="14" t="inlineStr">
        <is>
          <t>Hygiene</t>
        </is>
      </c>
      <c r="G4" s="14" t="inlineStr">
        <is>
          <t>Allergene</t>
        </is>
      </c>
      <c r="H4" s="14" t="inlineStr">
        <is>
          <t>Arbeitsschutz</t>
        </is>
      </c>
      <c r="I4" s="14" t="inlineStr">
        <is>
          <t>Service</t>
        </is>
      </c>
      <c r="J4" s="14" t="inlineStr">
        <is>
          <t>Kasse</t>
        </is>
      </c>
      <c r="K4" s="14" t="inlineStr">
        <is>
          <t>Küche</t>
        </is>
      </c>
      <c r="L4" s="14" t="inlineStr">
        <is>
          <t>Bar</t>
        </is>
      </c>
      <c r="M4" s="14" t="inlineStr">
        <is>
          <t>Cateringlogistik</t>
        </is>
      </c>
      <c r="N4" s="14" t="inlineStr">
        <is>
          <t>Führung</t>
        </is>
      </c>
      <c r="O4" s="14" t="inlineStr">
        <is>
          <t>Letzte Unterweisung</t>
        </is>
      </c>
      <c r="P4" s="14" t="inlineStr">
        <is>
          <t>Gültig bis</t>
        </is>
      </c>
      <c r="Q4" s="14" t="inlineStr">
        <is>
          <t>Tage bis Ablauf</t>
        </is>
      </c>
      <c r="R4" s="14" t="inlineStr">
        <is>
          <t>Pflichtfelder</t>
        </is>
      </c>
      <c r="S4" s="14" t="inlineStr">
        <is>
          <t>Erfüllte Pflichtfelder</t>
        </is>
      </c>
      <c r="T4" s="14" t="inlineStr">
        <is>
          <t>Erfüllungsquote</t>
        </is>
      </c>
      <c r="U4" s="14" t="inlineStr">
        <is>
          <t>Offene Pflichtfelder</t>
        </is>
      </c>
      <c r="V4" s="14" t="inlineStr">
        <is>
          <t>Qualifikationsstatus</t>
        </is>
      </c>
      <c r="W4" s="14" t="inlineStr">
        <is>
          <t>Einsatzfreigabe</t>
        </is>
      </c>
      <c r="X4" s="14" t="inlineStr">
        <is>
          <t>Prüfung erfolgt</t>
        </is>
      </c>
      <c r="Y4" s="14" t="inlineStr">
        <is>
          <t>Zuständigkeitscode</t>
        </is>
      </c>
      <c r="Z4" s="14" t="inlineStr">
        <is>
          <t>Notiz</t>
        </is>
      </c>
    </row>
    <row r="5" ht="23" customHeight="1">
      <c r="A5" s="15" t="inlineStr">
        <is>
          <t>FIK-001</t>
        </is>
      </c>
      <c r="B5" s="16" t="inlineStr">
        <is>
          <t>Fiktives Profil Morgenstern 01</t>
        </is>
      </c>
      <c r="C5" s="15" t="inlineStr">
        <is>
          <t>Küche</t>
        </is>
      </c>
      <c r="D5" s="15" t="inlineStr">
        <is>
          <t>Küchenposten</t>
        </is>
      </c>
      <c r="E5" s="15" t="inlineStr">
        <is>
          <t>Aktiv</t>
        </is>
      </c>
      <c r="F5" s="15" t="n">
        <v>3</v>
      </c>
      <c r="G5" s="15" t="n">
        <v>2</v>
      </c>
      <c r="H5" s="15" t="n">
        <v>2</v>
      </c>
      <c r="I5" s="15" t="n">
        <v>0</v>
      </c>
      <c r="J5" s="15" t="n">
        <v>0</v>
      </c>
      <c r="K5" s="15" t="n">
        <v>3</v>
      </c>
      <c r="L5" s="15" t="n">
        <v>0</v>
      </c>
      <c r="M5" s="15" t="n">
        <v>0</v>
      </c>
      <c r="N5" s="15" t="n">
        <v>0</v>
      </c>
      <c r="O5" s="17" t="n">
        <v>46174</v>
      </c>
      <c r="P5" s="18">
        <f>IF(OR($A5="",$O5="",Parameter!$B$4=""),"",IFERROR(EDATE($O5,Parameter!$B$4),""))</f>
        <v/>
      </c>
      <c r="Q5" s="19">
        <f>IF($P5="","",IFERROR($P5-TODAY(),""))</f>
        <v/>
      </c>
      <c r="R5" s="19">
        <f>IF(OR($A5="",$D5=""),"",IFERROR(IF(VLOOKUP($D5,Parameter!$A$12:$J$17,2,FALSE)&gt;0,1,0)+IF(VLOOKUP($D5,Parameter!$A$12:$J$17,3,FALSE)&gt;0,1,0)+IF(VLOOKUP($D5,Parameter!$A$12:$J$17,4,FALSE)&gt;0,1,0)+IF(VLOOKUP($D5,Parameter!$A$12:$J$17,5,FALSE)&gt;0,1,0)+IF(VLOOKUP($D5,Parameter!$A$12:$J$17,6,FALSE)&gt;0,1,0)+IF(VLOOKUP($D5,Parameter!$A$12:$J$17,7,FALSE)&gt;0,1,0)+IF(VLOOKUP($D5,Parameter!$A$12:$J$17,8,FALSE)&gt;0,1,0)+IF(VLOOKUP($D5,Parameter!$A$12:$J$17,9,FALSE)&gt;0,1,0)+IF(VLOOKUP($D5,Parameter!$A$12:$J$17,10,FALSE)&gt;0,1,0),""))</f>
        <v/>
      </c>
      <c r="S5" s="19">
        <f>IF(OR($A5="",$D5=""),"",IFERROR(IF(VLOOKUP($D5,Parameter!$A$12:$J$17,2,FALSE)&gt;0,IF($F5&gt;=VLOOKUP($D5,Parameter!$A$12:$J$17,2,FALSE),1,0),0)+IF(VLOOKUP($D5,Parameter!$A$12:$J$17,3,FALSE)&gt;0,IF($G5&gt;=VLOOKUP($D5,Parameter!$A$12:$J$17,3,FALSE),1,0),0)+IF(VLOOKUP($D5,Parameter!$A$12:$J$17,4,FALSE)&gt;0,IF($H5&gt;=VLOOKUP($D5,Parameter!$A$12:$J$17,4,FALSE),1,0),0)+IF(VLOOKUP($D5,Parameter!$A$12:$J$17,5,FALSE)&gt;0,IF($I5&gt;=VLOOKUP($D5,Parameter!$A$12:$J$17,5,FALSE),1,0),0)+IF(VLOOKUP($D5,Parameter!$A$12:$J$17,6,FALSE)&gt;0,IF($J5&gt;=VLOOKUP($D5,Parameter!$A$12:$J$17,6,FALSE),1,0),0)+IF(VLOOKUP($D5,Parameter!$A$12:$J$17,7,FALSE)&gt;0,IF($K5&gt;=VLOOKUP($D5,Parameter!$A$12:$J$17,7,FALSE),1,0),0)+IF(VLOOKUP($D5,Parameter!$A$12:$J$17,8,FALSE)&gt;0,IF($L5&gt;=VLOOKUP($D5,Parameter!$A$12:$J$17,8,FALSE),1,0),0)+IF(VLOOKUP($D5,Parameter!$A$12:$J$17,9,FALSE)&gt;0,IF($M5&gt;=VLOOKUP($D5,Parameter!$A$12:$J$17,9,FALSE),1,0),0)+IF(VLOOKUP($D5,Parameter!$A$12:$J$17,10,FALSE)&gt;0,IF($N5&gt;=VLOOKUP($D5,Parameter!$A$12:$J$17,10,FALSE),1,0),0),""))</f>
        <v/>
      </c>
      <c r="T5" s="20">
        <f>IF(OR($R5="",$R5=0),"",IFERROR($S5/$R5,""))</f>
        <v/>
      </c>
      <c r="U5" s="19">
        <f>IF(OR($R5="",$S5=""),"",$R5-$S5)</f>
        <v/>
      </c>
      <c r="V5" s="6">
        <f>IF($A5="","",IF(OR($D5="",$E5=""),"Angaben fehlen",IF($U5="","",IF($U5=0,"Anforderungen erfüllt",IF($T5&gt;=Parameter!$B$6,"Beobachtung","Lücke")))))</f>
        <v/>
      </c>
      <c r="W5" s="6">
        <f>IF($A5="","",IF(OR($D5="",$E5="",$O5="",$X5=""),"Angaben fehlen",IF($E5&lt;&gt;"Aktiv","Nicht freigegeben",IF($X5&lt;&gt;"Ja","Prüfung offen",IF($Q5&lt;0,"Unterweisung abgelaufen",IF($U5&gt;Parameter!$B$7,"Nicht freigegeben",IF($Q5&lt;=Parameter!$B$5,"Freigabe mit Frist","Freigegeben")))))))</f>
        <v/>
      </c>
      <c r="X5" s="15" t="inlineStr">
        <is>
          <t>Ja</t>
        </is>
      </c>
      <c r="Y5" s="15" t="inlineStr">
        <is>
          <t>FIK-LEIT-A</t>
        </is>
      </c>
      <c r="Z5" s="16" t="inlineStr">
        <is>
          <t>Beispiel: vollständig qualifiziert</t>
        </is>
      </c>
    </row>
    <row r="6" ht="23" customHeight="1">
      <c r="A6" s="15" t="inlineStr">
        <is>
          <t>FIK-002</t>
        </is>
      </c>
      <c r="B6" s="16" t="inlineStr">
        <is>
          <t>Fiktives Profil Morgenstern 02</t>
        </is>
      </c>
      <c r="C6" s="15" t="inlineStr">
        <is>
          <t>Service</t>
        </is>
      </c>
      <c r="D6" s="15" t="inlineStr">
        <is>
          <t>Servicekraft</t>
        </is>
      </c>
      <c r="E6" s="15" t="inlineStr">
        <is>
          <t>Aktiv</t>
        </is>
      </c>
      <c r="F6" s="15" t="n">
        <v>2</v>
      </c>
      <c r="G6" s="15" t="n">
        <v>2</v>
      </c>
      <c r="H6" s="15" t="n">
        <v>1</v>
      </c>
      <c r="I6" s="15" t="n">
        <v>3</v>
      </c>
      <c r="J6" s="15" t="n">
        <v>2</v>
      </c>
      <c r="K6" s="15" t="n">
        <v>0</v>
      </c>
      <c r="L6" s="15" t="n">
        <v>0</v>
      </c>
      <c r="M6" s="15" t="n">
        <v>0</v>
      </c>
      <c r="N6" s="15" t="n">
        <v>0</v>
      </c>
      <c r="O6" s="17" t="n">
        <v>45924</v>
      </c>
      <c r="P6" s="21">
        <f>IF(OR($A6="",$O6="",Parameter!$B$4=""),"",IFERROR(EDATE($O6,Parameter!$B$4),""))</f>
        <v/>
      </c>
      <c r="Q6" s="22">
        <f>IF($P6="","",IFERROR($P6-TODAY(),""))</f>
        <v/>
      </c>
      <c r="R6" s="22">
        <f>IF(OR($A6="",$D6=""),"",IFERROR(IF(VLOOKUP($D6,Parameter!$A$12:$J$17,2,FALSE)&gt;0,1,0)+IF(VLOOKUP($D6,Parameter!$A$12:$J$17,3,FALSE)&gt;0,1,0)+IF(VLOOKUP($D6,Parameter!$A$12:$J$17,4,FALSE)&gt;0,1,0)+IF(VLOOKUP($D6,Parameter!$A$12:$J$17,5,FALSE)&gt;0,1,0)+IF(VLOOKUP($D6,Parameter!$A$12:$J$17,6,FALSE)&gt;0,1,0)+IF(VLOOKUP($D6,Parameter!$A$12:$J$17,7,FALSE)&gt;0,1,0)+IF(VLOOKUP($D6,Parameter!$A$12:$J$17,8,FALSE)&gt;0,1,0)+IF(VLOOKUP($D6,Parameter!$A$12:$J$17,9,FALSE)&gt;0,1,0)+IF(VLOOKUP($D6,Parameter!$A$12:$J$17,10,FALSE)&gt;0,1,0),""))</f>
        <v/>
      </c>
      <c r="S6" s="22">
        <f>IF(OR($A6="",$D6=""),"",IFERROR(IF(VLOOKUP($D6,Parameter!$A$12:$J$17,2,FALSE)&gt;0,IF($F6&gt;=VLOOKUP($D6,Parameter!$A$12:$J$17,2,FALSE),1,0),0)+IF(VLOOKUP($D6,Parameter!$A$12:$J$17,3,FALSE)&gt;0,IF($G6&gt;=VLOOKUP($D6,Parameter!$A$12:$J$17,3,FALSE),1,0),0)+IF(VLOOKUP($D6,Parameter!$A$12:$J$17,4,FALSE)&gt;0,IF($H6&gt;=VLOOKUP($D6,Parameter!$A$12:$J$17,4,FALSE),1,0),0)+IF(VLOOKUP($D6,Parameter!$A$12:$J$17,5,FALSE)&gt;0,IF($I6&gt;=VLOOKUP($D6,Parameter!$A$12:$J$17,5,FALSE),1,0),0)+IF(VLOOKUP($D6,Parameter!$A$12:$J$17,6,FALSE)&gt;0,IF($J6&gt;=VLOOKUP($D6,Parameter!$A$12:$J$17,6,FALSE),1,0),0)+IF(VLOOKUP($D6,Parameter!$A$12:$J$17,7,FALSE)&gt;0,IF($K6&gt;=VLOOKUP($D6,Parameter!$A$12:$J$17,7,FALSE),1,0),0)+IF(VLOOKUP($D6,Parameter!$A$12:$J$17,8,FALSE)&gt;0,IF($L6&gt;=VLOOKUP($D6,Parameter!$A$12:$J$17,8,FALSE),1,0),0)+IF(VLOOKUP($D6,Parameter!$A$12:$J$17,9,FALSE)&gt;0,IF($M6&gt;=VLOOKUP($D6,Parameter!$A$12:$J$17,9,FALSE),1,0),0)+IF(VLOOKUP($D6,Parameter!$A$12:$J$17,10,FALSE)&gt;0,IF($N6&gt;=VLOOKUP($D6,Parameter!$A$12:$J$17,10,FALSE),1,0),0),""))</f>
        <v/>
      </c>
      <c r="T6" s="23">
        <f>IF(OR($R6="",$R6=0),"",IFERROR($S6/$R6,""))</f>
        <v/>
      </c>
      <c r="U6" s="22">
        <f>IF(OR($R6="",$S6=""),"",$R6-$S6)</f>
        <v/>
      </c>
      <c r="V6" s="4">
        <f>IF($A6="","",IF(OR($D6="",$E6=""),"Angaben fehlen",IF($U6="","",IF($U6=0,"Anforderungen erfüllt",IF($T6&gt;=Parameter!$B$6,"Beobachtung","Lücke")))))</f>
        <v/>
      </c>
      <c r="W6" s="4">
        <f>IF($A6="","",IF(OR($D6="",$E6="",$O6="",$X6=""),"Angaben fehlen",IF($E6&lt;&gt;"Aktiv","Nicht freigegeben",IF($X6&lt;&gt;"Ja","Prüfung offen",IF($Q6&lt;0,"Unterweisung abgelaufen",IF($U6&gt;Parameter!$B$7,"Nicht freigegeben",IF($Q6&lt;=Parameter!$B$5,"Freigabe mit Frist","Freigegeben")))))))</f>
        <v/>
      </c>
      <c r="X6" s="15" t="inlineStr">
        <is>
          <t>Ja</t>
        </is>
      </c>
      <c r="Y6" s="15" t="inlineStr">
        <is>
          <t>FIK-LEIT-B</t>
        </is>
      </c>
      <c r="Z6" s="16" t="inlineStr">
        <is>
          <t>Beispiel: Ablauf innerhalb der Warnfrist</t>
        </is>
      </c>
    </row>
    <row r="7" ht="23" customHeight="1">
      <c r="A7" s="15" t="inlineStr">
        <is>
          <t>FIK-003</t>
        </is>
      </c>
      <c r="B7" s="16" t="inlineStr">
        <is>
          <t>Fiktives Profil Morgenstern 03</t>
        </is>
      </c>
      <c r="C7" s="15" t="inlineStr">
        <is>
          <t>Bar</t>
        </is>
      </c>
      <c r="D7" s="15" t="inlineStr">
        <is>
          <t>Barposten</t>
        </is>
      </c>
      <c r="E7" s="15" t="inlineStr">
        <is>
          <t>Aktiv</t>
        </is>
      </c>
      <c r="F7" s="15" t="n">
        <v>2</v>
      </c>
      <c r="G7" s="15" t="n">
        <v>2</v>
      </c>
      <c r="H7" s="15" t="n">
        <v>1</v>
      </c>
      <c r="I7" s="15" t="n">
        <v>2</v>
      </c>
      <c r="J7" s="15" t="n">
        <v>1</v>
      </c>
      <c r="K7" s="15" t="n">
        <v>0</v>
      </c>
      <c r="L7" s="15" t="n">
        <v>3</v>
      </c>
      <c r="M7" s="15" t="n">
        <v>0</v>
      </c>
      <c r="N7" s="15" t="n">
        <v>0</v>
      </c>
      <c r="O7" s="17" t="n">
        <v>45874</v>
      </c>
      <c r="P7" s="18">
        <f>IF(OR($A7="",$O7="",Parameter!$B$4=""),"",IFERROR(EDATE($O7,Parameter!$B$4),""))</f>
        <v/>
      </c>
      <c r="Q7" s="19">
        <f>IF($P7="","",IFERROR($P7-TODAY(),""))</f>
        <v/>
      </c>
      <c r="R7" s="19">
        <f>IF(OR($A7="",$D7=""),"",IFERROR(IF(VLOOKUP($D7,Parameter!$A$12:$J$17,2,FALSE)&gt;0,1,0)+IF(VLOOKUP($D7,Parameter!$A$12:$J$17,3,FALSE)&gt;0,1,0)+IF(VLOOKUP($D7,Parameter!$A$12:$J$17,4,FALSE)&gt;0,1,0)+IF(VLOOKUP($D7,Parameter!$A$12:$J$17,5,FALSE)&gt;0,1,0)+IF(VLOOKUP($D7,Parameter!$A$12:$J$17,6,FALSE)&gt;0,1,0)+IF(VLOOKUP($D7,Parameter!$A$12:$J$17,7,FALSE)&gt;0,1,0)+IF(VLOOKUP($D7,Parameter!$A$12:$J$17,8,FALSE)&gt;0,1,0)+IF(VLOOKUP($D7,Parameter!$A$12:$J$17,9,FALSE)&gt;0,1,0)+IF(VLOOKUP($D7,Parameter!$A$12:$J$17,10,FALSE)&gt;0,1,0),""))</f>
        <v/>
      </c>
      <c r="S7" s="19">
        <f>IF(OR($A7="",$D7=""),"",IFERROR(IF(VLOOKUP($D7,Parameter!$A$12:$J$17,2,FALSE)&gt;0,IF($F7&gt;=VLOOKUP($D7,Parameter!$A$12:$J$17,2,FALSE),1,0),0)+IF(VLOOKUP($D7,Parameter!$A$12:$J$17,3,FALSE)&gt;0,IF($G7&gt;=VLOOKUP($D7,Parameter!$A$12:$J$17,3,FALSE),1,0),0)+IF(VLOOKUP($D7,Parameter!$A$12:$J$17,4,FALSE)&gt;0,IF($H7&gt;=VLOOKUP($D7,Parameter!$A$12:$J$17,4,FALSE),1,0),0)+IF(VLOOKUP($D7,Parameter!$A$12:$J$17,5,FALSE)&gt;0,IF($I7&gt;=VLOOKUP($D7,Parameter!$A$12:$J$17,5,FALSE),1,0),0)+IF(VLOOKUP($D7,Parameter!$A$12:$J$17,6,FALSE)&gt;0,IF($J7&gt;=VLOOKUP($D7,Parameter!$A$12:$J$17,6,FALSE),1,0),0)+IF(VLOOKUP($D7,Parameter!$A$12:$J$17,7,FALSE)&gt;0,IF($K7&gt;=VLOOKUP($D7,Parameter!$A$12:$J$17,7,FALSE),1,0),0)+IF(VLOOKUP($D7,Parameter!$A$12:$J$17,8,FALSE)&gt;0,IF($L7&gt;=VLOOKUP($D7,Parameter!$A$12:$J$17,8,FALSE),1,0),0)+IF(VLOOKUP($D7,Parameter!$A$12:$J$17,9,FALSE)&gt;0,IF($M7&gt;=VLOOKUP($D7,Parameter!$A$12:$J$17,9,FALSE),1,0),0)+IF(VLOOKUP($D7,Parameter!$A$12:$J$17,10,FALSE)&gt;0,IF($N7&gt;=VLOOKUP($D7,Parameter!$A$12:$J$17,10,FALSE),1,0),0),""))</f>
        <v/>
      </c>
      <c r="T7" s="20">
        <f>IF(OR($R7="",$R7=0),"",IFERROR($S7/$R7,""))</f>
        <v/>
      </c>
      <c r="U7" s="19">
        <f>IF(OR($R7="",$S7=""),"",$R7-$S7)</f>
        <v/>
      </c>
      <c r="V7" s="6">
        <f>IF($A7="","",IF(OR($D7="",$E7=""),"Angaben fehlen",IF($U7="","",IF($U7=0,"Anforderungen erfüllt",IF($T7&gt;=Parameter!$B$6,"Beobachtung","Lücke")))))</f>
        <v/>
      </c>
      <c r="W7" s="6">
        <f>IF($A7="","",IF(OR($D7="",$E7="",$O7="",$X7=""),"Angaben fehlen",IF($E7&lt;&gt;"Aktiv","Nicht freigegeben",IF($X7&lt;&gt;"Ja","Prüfung offen",IF($Q7&lt;0,"Unterweisung abgelaufen",IF($U7&gt;Parameter!$B$7,"Nicht freigegeben",IF($Q7&lt;=Parameter!$B$5,"Freigabe mit Frist","Freigegeben")))))))</f>
        <v/>
      </c>
      <c r="X7" s="15" t="inlineStr">
        <is>
          <t>Ja</t>
        </is>
      </c>
      <c r="Y7" s="15" t="inlineStr">
        <is>
          <t>FIK-LEIT-C</t>
        </is>
      </c>
      <c r="Z7" s="16" t="inlineStr">
        <is>
          <t>Beispiel: Unterweisung abgelaufen</t>
        </is>
      </c>
    </row>
    <row r="8" ht="23" customHeight="1">
      <c r="A8" s="15" t="inlineStr">
        <is>
          <t>FIK-004</t>
        </is>
      </c>
      <c r="B8" s="16" t="inlineStr">
        <is>
          <t>Fiktives Profil Morgenstern 04</t>
        </is>
      </c>
      <c r="C8" s="15" t="inlineStr">
        <is>
          <t>Catering</t>
        </is>
      </c>
      <c r="D8" s="15" t="inlineStr">
        <is>
          <t>Veranstaltungslogistik</t>
        </is>
      </c>
      <c r="E8" s="15" t="inlineStr">
        <is>
          <t>Aktiv</t>
        </is>
      </c>
      <c r="F8" s="15" t="n">
        <v>1</v>
      </c>
      <c r="G8" s="15" t="n">
        <v>1</v>
      </c>
      <c r="H8" s="15" t="n">
        <v>2</v>
      </c>
      <c r="I8" s="15" t="n">
        <v>1</v>
      </c>
      <c r="J8" s="15" t="n">
        <v>0</v>
      </c>
      <c r="K8" s="15" t="n">
        <v>0</v>
      </c>
      <c r="L8" s="15" t="n">
        <v>0</v>
      </c>
      <c r="M8" s="15" t="n">
        <v>1</v>
      </c>
      <c r="N8" s="15" t="n">
        <v>0</v>
      </c>
      <c r="O8" s="17" t="n">
        <v>46154</v>
      </c>
      <c r="P8" s="21">
        <f>IF(OR($A8="",$O8="",Parameter!$B$4=""),"",IFERROR(EDATE($O8,Parameter!$B$4),""))</f>
        <v/>
      </c>
      <c r="Q8" s="22">
        <f>IF($P8="","",IFERROR($P8-TODAY(),""))</f>
        <v/>
      </c>
      <c r="R8" s="22">
        <f>IF(OR($A8="",$D8=""),"",IFERROR(IF(VLOOKUP($D8,Parameter!$A$12:$J$17,2,FALSE)&gt;0,1,0)+IF(VLOOKUP($D8,Parameter!$A$12:$J$17,3,FALSE)&gt;0,1,0)+IF(VLOOKUP($D8,Parameter!$A$12:$J$17,4,FALSE)&gt;0,1,0)+IF(VLOOKUP($D8,Parameter!$A$12:$J$17,5,FALSE)&gt;0,1,0)+IF(VLOOKUP($D8,Parameter!$A$12:$J$17,6,FALSE)&gt;0,1,0)+IF(VLOOKUP($D8,Parameter!$A$12:$J$17,7,FALSE)&gt;0,1,0)+IF(VLOOKUP($D8,Parameter!$A$12:$J$17,8,FALSE)&gt;0,1,0)+IF(VLOOKUP($D8,Parameter!$A$12:$J$17,9,FALSE)&gt;0,1,0)+IF(VLOOKUP($D8,Parameter!$A$12:$J$17,10,FALSE)&gt;0,1,0),""))</f>
        <v/>
      </c>
      <c r="S8" s="22">
        <f>IF(OR($A8="",$D8=""),"",IFERROR(IF(VLOOKUP($D8,Parameter!$A$12:$J$17,2,FALSE)&gt;0,IF($F8&gt;=VLOOKUP($D8,Parameter!$A$12:$J$17,2,FALSE),1,0),0)+IF(VLOOKUP($D8,Parameter!$A$12:$J$17,3,FALSE)&gt;0,IF($G8&gt;=VLOOKUP($D8,Parameter!$A$12:$J$17,3,FALSE),1,0),0)+IF(VLOOKUP($D8,Parameter!$A$12:$J$17,4,FALSE)&gt;0,IF($H8&gt;=VLOOKUP($D8,Parameter!$A$12:$J$17,4,FALSE),1,0),0)+IF(VLOOKUP($D8,Parameter!$A$12:$J$17,5,FALSE)&gt;0,IF($I8&gt;=VLOOKUP($D8,Parameter!$A$12:$J$17,5,FALSE),1,0),0)+IF(VLOOKUP($D8,Parameter!$A$12:$J$17,6,FALSE)&gt;0,IF($J8&gt;=VLOOKUP($D8,Parameter!$A$12:$J$17,6,FALSE),1,0),0)+IF(VLOOKUP($D8,Parameter!$A$12:$J$17,7,FALSE)&gt;0,IF($K8&gt;=VLOOKUP($D8,Parameter!$A$12:$J$17,7,FALSE),1,0),0)+IF(VLOOKUP($D8,Parameter!$A$12:$J$17,8,FALSE)&gt;0,IF($L8&gt;=VLOOKUP($D8,Parameter!$A$12:$J$17,8,FALSE),1,0),0)+IF(VLOOKUP($D8,Parameter!$A$12:$J$17,9,FALSE)&gt;0,IF($M8&gt;=VLOOKUP($D8,Parameter!$A$12:$J$17,9,FALSE),1,0),0)+IF(VLOOKUP($D8,Parameter!$A$12:$J$17,10,FALSE)&gt;0,IF($N8&gt;=VLOOKUP($D8,Parameter!$A$12:$J$17,10,FALSE),1,0),0),""))</f>
        <v/>
      </c>
      <c r="T8" s="23">
        <f>IF(OR($R8="",$R8=0),"",IFERROR($S8/$R8,""))</f>
        <v/>
      </c>
      <c r="U8" s="22">
        <f>IF(OR($R8="",$S8=""),"",$R8-$S8)</f>
        <v/>
      </c>
      <c r="V8" s="4">
        <f>IF($A8="","",IF(OR($D8="",$E8=""),"Angaben fehlen",IF($U8="","",IF($U8=0,"Anforderungen erfüllt",IF($T8&gt;=Parameter!$B$6,"Beobachtung","Lücke")))))</f>
        <v/>
      </c>
      <c r="W8" s="4">
        <f>IF($A8="","",IF(OR($D8="",$E8="",$O8="",$X8=""),"Angaben fehlen",IF($E8&lt;&gt;"Aktiv","Nicht freigegeben",IF($X8&lt;&gt;"Ja","Prüfung offen",IF($Q8&lt;0,"Unterweisung abgelaufen",IF($U8&gt;Parameter!$B$7,"Nicht freigegeben",IF($Q8&lt;=Parameter!$B$5,"Freigabe mit Frist","Freigegeben")))))))</f>
        <v/>
      </c>
      <c r="X8" s="15" t="inlineStr">
        <is>
          <t>Ja</t>
        </is>
      </c>
      <c r="Y8" s="15" t="inlineStr">
        <is>
          <t>FIK-LEIT-D</t>
        </is>
      </c>
      <c r="Z8" s="16" t="inlineStr">
        <is>
          <t>Beispiel: ein Pflichtfeld offen</t>
        </is>
      </c>
    </row>
    <row r="9" ht="23" customHeight="1">
      <c r="A9" s="15" t="inlineStr">
        <is>
          <t>FIK-005</t>
        </is>
      </c>
      <c r="B9" s="16" t="inlineStr">
        <is>
          <t>Fiktives Profil Morgenstern 05</t>
        </is>
      </c>
      <c r="C9" s="15" t="inlineStr">
        <is>
          <t>Spülküche</t>
        </is>
      </c>
      <c r="D9" s="15" t="inlineStr">
        <is>
          <t>Spülorganisation</t>
        </is>
      </c>
      <c r="E9" s="15" t="inlineStr">
        <is>
          <t>Einarbeitung</t>
        </is>
      </c>
      <c r="F9" s="15" t="n">
        <v>2</v>
      </c>
      <c r="G9" s="15" t="n">
        <v>1</v>
      </c>
      <c r="H9" s="15" t="n">
        <v>2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7" t="n">
        <v>46229</v>
      </c>
      <c r="P9" s="18">
        <f>IF(OR($A9="",$O9="",Parameter!$B$4=""),"",IFERROR(EDATE($O9,Parameter!$B$4),""))</f>
        <v/>
      </c>
      <c r="Q9" s="19">
        <f>IF($P9="","",IFERROR($P9-TODAY(),""))</f>
        <v/>
      </c>
      <c r="R9" s="19">
        <f>IF(OR($A9="",$D9=""),"",IFERROR(IF(VLOOKUP($D9,Parameter!$A$12:$J$17,2,FALSE)&gt;0,1,0)+IF(VLOOKUP($D9,Parameter!$A$12:$J$17,3,FALSE)&gt;0,1,0)+IF(VLOOKUP($D9,Parameter!$A$12:$J$17,4,FALSE)&gt;0,1,0)+IF(VLOOKUP($D9,Parameter!$A$12:$J$17,5,FALSE)&gt;0,1,0)+IF(VLOOKUP($D9,Parameter!$A$12:$J$17,6,FALSE)&gt;0,1,0)+IF(VLOOKUP($D9,Parameter!$A$12:$J$17,7,FALSE)&gt;0,1,0)+IF(VLOOKUP($D9,Parameter!$A$12:$J$17,8,FALSE)&gt;0,1,0)+IF(VLOOKUP($D9,Parameter!$A$12:$J$17,9,FALSE)&gt;0,1,0)+IF(VLOOKUP($D9,Parameter!$A$12:$J$17,10,FALSE)&gt;0,1,0),""))</f>
        <v/>
      </c>
      <c r="S9" s="19">
        <f>IF(OR($A9="",$D9=""),"",IFERROR(IF(VLOOKUP($D9,Parameter!$A$12:$J$17,2,FALSE)&gt;0,IF($F9&gt;=VLOOKUP($D9,Parameter!$A$12:$J$17,2,FALSE),1,0),0)+IF(VLOOKUP($D9,Parameter!$A$12:$J$17,3,FALSE)&gt;0,IF($G9&gt;=VLOOKUP($D9,Parameter!$A$12:$J$17,3,FALSE),1,0),0)+IF(VLOOKUP($D9,Parameter!$A$12:$J$17,4,FALSE)&gt;0,IF($H9&gt;=VLOOKUP($D9,Parameter!$A$12:$J$17,4,FALSE),1,0),0)+IF(VLOOKUP($D9,Parameter!$A$12:$J$17,5,FALSE)&gt;0,IF($I9&gt;=VLOOKUP($D9,Parameter!$A$12:$J$17,5,FALSE),1,0),0)+IF(VLOOKUP($D9,Parameter!$A$12:$J$17,6,FALSE)&gt;0,IF($J9&gt;=VLOOKUP($D9,Parameter!$A$12:$J$17,6,FALSE),1,0),0)+IF(VLOOKUP($D9,Parameter!$A$12:$J$17,7,FALSE)&gt;0,IF($K9&gt;=VLOOKUP($D9,Parameter!$A$12:$J$17,7,FALSE),1,0),0)+IF(VLOOKUP($D9,Parameter!$A$12:$J$17,8,FALSE)&gt;0,IF($L9&gt;=VLOOKUP($D9,Parameter!$A$12:$J$17,8,FALSE),1,0),0)+IF(VLOOKUP($D9,Parameter!$A$12:$J$17,9,FALSE)&gt;0,IF($M9&gt;=VLOOKUP($D9,Parameter!$A$12:$J$17,9,FALSE),1,0),0)+IF(VLOOKUP($D9,Parameter!$A$12:$J$17,10,FALSE)&gt;0,IF($N9&gt;=VLOOKUP($D9,Parameter!$A$12:$J$17,10,FALSE),1,0),0),""))</f>
        <v/>
      </c>
      <c r="T9" s="20">
        <f>IF(OR($R9="",$R9=0),"",IFERROR($S9/$R9,""))</f>
        <v/>
      </c>
      <c r="U9" s="19">
        <f>IF(OR($R9="",$S9=""),"",$R9-$S9)</f>
        <v/>
      </c>
      <c r="V9" s="6">
        <f>IF($A9="","",IF(OR($D9="",$E9=""),"Angaben fehlen",IF($U9="","",IF($U9=0,"Anforderungen erfüllt",IF($T9&gt;=Parameter!$B$6,"Beobachtung","Lücke")))))</f>
        <v/>
      </c>
      <c r="W9" s="6">
        <f>IF($A9="","",IF(OR($D9="",$E9="",$O9="",$X9=""),"Angaben fehlen",IF($E9&lt;&gt;"Aktiv","Nicht freigegeben",IF($X9&lt;&gt;"Ja","Prüfung offen",IF($Q9&lt;0,"Unterweisung abgelaufen",IF($U9&gt;Parameter!$B$7,"Nicht freigegeben",IF($Q9&lt;=Parameter!$B$5,"Freigabe mit Frist","Freigegeben")))))))</f>
        <v/>
      </c>
      <c r="X9" s="15" t="inlineStr">
        <is>
          <t>Ja</t>
        </is>
      </c>
      <c r="Y9" s="15" t="inlineStr">
        <is>
          <t>FIK-LEIT-E</t>
        </is>
      </c>
      <c r="Z9" s="16" t="inlineStr">
        <is>
          <t>Beispiel: Status Einarbeitung</t>
        </is>
      </c>
    </row>
    <row r="10" ht="23" customHeight="1">
      <c r="A10" s="15" t="inlineStr">
        <is>
          <t>FIK-006</t>
        </is>
      </c>
      <c r="B10" s="16" t="inlineStr">
        <is>
          <t>Fiktives Profil Morgenstern 06</t>
        </is>
      </c>
      <c r="C10" s="15" t="inlineStr">
        <is>
          <t>Service</t>
        </is>
      </c>
      <c r="D10" s="15" t="inlineStr">
        <is>
          <t>Schichtkoordination</t>
        </is>
      </c>
      <c r="E10" s="15" t="inlineStr">
        <is>
          <t>Aktiv</t>
        </is>
      </c>
      <c r="F10" s="15" t="n">
        <v>2</v>
      </c>
      <c r="G10" s="15" t="n">
        <v>2</v>
      </c>
      <c r="H10" s="15" t="n">
        <v>2</v>
      </c>
      <c r="I10" s="15" t="n">
        <v>2</v>
      </c>
      <c r="J10" s="15" t="n">
        <v>1</v>
      </c>
      <c r="K10" s="15" t="n">
        <v>0</v>
      </c>
      <c r="L10" s="15" t="n">
        <v>1</v>
      </c>
      <c r="M10" s="15" t="n">
        <v>1</v>
      </c>
      <c r="N10" s="15" t="n">
        <v>1</v>
      </c>
      <c r="O10" s="17" t="n">
        <v>46114</v>
      </c>
      <c r="P10" s="21">
        <f>IF(OR($A10="",$O10="",Parameter!$B$4=""),"",IFERROR(EDATE($O10,Parameter!$B$4),""))</f>
        <v/>
      </c>
      <c r="Q10" s="22">
        <f>IF($P10="","",IFERROR($P10-TODAY(),""))</f>
        <v/>
      </c>
      <c r="R10" s="22">
        <f>IF(OR($A10="",$D10=""),"",IFERROR(IF(VLOOKUP($D10,Parameter!$A$12:$J$17,2,FALSE)&gt;0,1,0)+IF(VLOOKUP($D10,Parameter!$A$12:$J$17,3,FALSE)&gt;0,1,0)+IF(VLOOKUP($D10,Parameter!$A$12:$J$17,4,FALSE)&gt;0,1,0)+IF(VLOOKUP($D10,Parameter!$A$12:$J$17,5,FALSE)&gt;0,1,0)+IF(VLOOKUP($D10,Parameter!$A$12:$J$17,6,FALSE)&gt;0,1,0)+IF(VLOOKUP($D10,Parameter!$A$12:$J$17,7,FALSE)&gt;0,1,0)+IF(VLOOKUP($D10,Parameter!$A$12:$J$17,8,FALSE)&gt;0,1,0)+IF(VLOOKUP($D10,Parameter!$A$12:$J$17,9,FALSE)&gt;0,1,0)+IF(VLOOKUP($D10,Parameter!$A$12:$J$17,10,FALSE)&gt;0,1,0),""))</f>
        <v/>
      </c>
      <c r="S10" s="22">
        <f>IF(OR($A10="",$D10=""),"",IFERROR(IF(VLOOKUP($D10,Parameter!$A$12:$J$17,2,FALSE)&gt;0,IF($F10&gt;=VLOOKUP($D10,Parameter!$A$12:$J$17,2,FALSE),1,0),0)+IF(VLOOKUP($D10,Parameter!$A$12:$J$17,3,FALSE)&gt;0,IF($G10&gt;=VLOOKUP($D10,Parameter!$A$12:$J$17,3,FALSE),1,0),0)+IF(VLOOKUP($D10,Parameter!$A$12:$J$17,4,FALSE)&gt;0,IF($H10&gt;=VLOOKUP($D10,Parameter!$A$12:$J$17,4,FALSE),1,0),0)+IF(VLOOKUP($D10,Parameter!$A$12:$J$17,5,FALSE)&gt;0,IF($I10&gt;=VLOOKUP($D10,Parameter!$A$12:$J$17,5,FALSE),1,0),0)+IF(VLOOKUP($D10,Parameter!$A$12:$J$17,6,FALSE)&gt;0,IF($J10&gt;=VLOOKUP($D10,Parameter!$A$12:$J$17,6,FALSE),1,0),0)+IF(VLOOKUP($D10,Parameter!$A$12:$J$17,7,FALSE)&gt;0,IF($K10&gt;=VLOOKUP($D10,Parameter!$A$12:$J$17,7,FALSE),1,0),0)+IF(VLOOKUP($D10,Parameter!$A$12:$J$17,8,FALSE)&gt;0,IF($L10&gt;=VLOOKUP($D10,Parameter!$A$12:$J$17,8,FALSE),1,0),0)+IF(VLOOKUP($D10,Parameter!$A$12:$J$17,9,FALSE)&gt;0,IF($M10&gt;=VLOOKUP($D10,Parameter!$A$12:$J$17,9,FALSE),1,0),0)+IF(VLOOKUP($D10,Parameter!$A$12:$J$17,10,FALSE)&gt;0,IF($N10&gt;=VLOOKUP($D10,Parameter!$A$12:$J$17,10,FALSE),1,0),0),""))</f>
        <v/>
      </c>
      <c r="T10" s="23">
        <f>IF(OR($R10="",$R10=0),"",IFERROR($S10/$R10,""))</f>
        <v/>
      </c>
      <c r="U10" s="22">
        <f>IF(OR($R10="",$S10=""),"",$R10-$S10)</f>
        <v/>
      </c>
      <c r="V10" s="4">
        <f>IF($A10="","",IF(OR($D10="",$E10=""),"Angaben fehlen",IF($U10="","",IF($U10=0,"Anforderungen erfüllt",IF($T10&gt;=Parameter!$B$6,"Beobachtung","Lücke")))))</f>
        <v/>
      </c>
      <c r="W10" s="4">
        <f>IF($A10="","",IF(OR($D10="",$E10="",$O10="",$X10=""),"Angaben fehlen",IF($E10&lt;&gt;"Aktiv","Nicht freigegeben",IF($X10&lt;&gt;"Ja","Prüfung offen",IF($Q10&lt;0,"Unterweisung abgelaufen",IF($U10&gt;Parameter!$B$7,"Nicht freigegeben",IF($Q10&lt;=Parameter!$B$5,"Freigabe mit Frist","Freigegeben")))))))</f>
        <v/>
      </c>
      <c r="X10" s="15" t="inlineStr">
        <is>
          <t>Ja</t>
        </is>
      </c>
      <c r="Y10" s="15" t="inlineStr">
        <is>
          <t>FIK-LEIT-A</t>
        </is>
      </c>
      <c r="Z10" s="16" t="inlineStr">
        <is>
          <t>Beispiel: mehrere Qualifikationslücken</t>
        </is>
      </c>
    </row>
    <row r="11" ht="23" customHeight="1">
      <c r="A11" s="15" t="inlineStr">
        <is>
          <t>FIK-007</t>
        </is>
      </c>
      <c r="B11" s="16" t="inlineStr">
        <is>
          <t>Fiktives Profil Morgenstern 07</t>
        </is>
      </c>
      <c r="C11" s="15" t="inlineStr">
        <is>
          <t>Küche</t>
        </is>
      </c>
      <c r="D11" s="15" t="inlineStr">
        <is>
          <t>Küchenposten</t>
        </is>
      </c>
      <c r="E11" s="15" t="inlineStr">
        <is>
          <t>Aktiv</t>
        </is>
      </c>
      <c r="F11" s="15" t="n">
        <v>3</v>
      </c>
      <c r="G11" s="15" t="n">
        <v>2</v>
      </c>
      <c r="H11" s="15" t="n">
        <v>3</v>
      </c>
      <c r="I11" s="15" t="n">
        <v>0</v>
      </c>
      <c r="J11" s="15" t="n">
        <v>0</v>
      </c>
      <c r="K11" s="15" t="n">
        <v>2</v>
      </c>
      <c r="L11" s="15" t="n">
        <v>0</v>
      </c>
      <c r="M11" s="15" t="n">
        <v>0</v>
      </c>
      <c r="N11" s="15" t="n">
        <v>0</v>
      </c>
      <c r="O11" s="17" t="n">
        <v>46234</v>
      </c>
      <c r="P11" s="18">
        <f>IF(OR($A11="",$O11="",Parameter!$B$4=""),"",IFERROR(EDATE($O11,Parameter!$B$4),""))</f>
        <v/>
      </c>
      <c r="Q11" s="19">
        <f>IF($P11="","",IFERROR($P11-TODAY(),""))</f>
        <v/>
      </c>
      <c r="R11" s="19">
        <f>IF(OR($A11="",$D11=""),"",IFERROR(IF(VLOOKUP($D11,Parameter!$A$12:$J$17,2,FALSE)&gt;0,1,0)+IF(VLOOKUP($D11,Parameter!$A$12:$J$17,3,FALSE)&gt;0,1,0)+IF(VLOOKUP($D11,Parameter!$A$12:$J$17,4,FALSE)&gt;0,1,0)+IF(VLOOKUP($D11,Parameter!$A$12:$J$17,5,FALSE)&gt;0,1,0)+IF(VLOOKUP($D11,Parameter!$A$12:$J$17,6,FALSE)&gt;0,1,0)+IF(VLOOKUP($D11,Parameter!$A$12:$J$17,7,FALSE)&gt;0,1,0)+IF(VLOOKUP($D11,Parameter!$A$12:$J$17,8,FALSE)&gt;0,1,0)+IF(VLOOKUP($D11,Parameter!$A$12:$J$17,9,FALSE)&gt;0,1,0)+IF(VLOOKUP($D11,Parameter!$A$12:$J$17,10,FALSE)&gt;0,1,0),""))</f>
        <v/>
      </c>
      <c r="S11" s="19">
        <f>IF(OR($A11="",$D11=""),"",IFERROR(IF(VLOOKUP($D11,Parameter!$A$12:$J$17,2,FALSE)&gt;0,IF($F11&gt;=VLOOKUP($D11,Parameter!$A$12:$J$17,2,FALSE),1,0),0)+IF(VLOOKUP($D11,Parameter!$A$12:$J$17,3,FALSE)&gt;0,IF($G11&gt;=VLOOKUP($D11,Parameter!$A$12:$J$17,3,FALSE),1,0),0)+IF(VLOOKUP($D11,Parameter!$A$12:$J$17,4,FALSE)&gt;0,IF($H11&gt;=VLOOKUP($D11,Parameter!$A$12:$J$17,4,FALSE),1,0),0)+IF(VLOOKUP($D11,Parameter!$A$12:$J$17,5,FALSE)&gt;0,IF($I11&gt;=VLOOKUP($D11,Parameter!$A$12:$J$17,5,FALSE),1,0),0)+IF(VLOOKUP($D11,Parameter!$A$12:$J$17,6,FALSE)&gt;0,IF($J11&gt;=VLOOKUP($D11,Parameter!$A$12:$J$17,6,FALSE),1,0),0)+IF(VLOOKUP($D11,Parameter!$A$12:$J$17,7,FALSE)&gt;0,IF($K11&gt;=VLOOKUP($D11,Parameter!$A$12:$J$17,7,FALSE),1,0),0)+IF(VLOOKUP($D11,Parameter!$A$12:$J$17,8,FALSE)&gt;0,IF($L11&gt;=VLOOKUP($D11,Parameter!$A$12:$J$17,8,FALSE),1,0),0)+IF(VLOOKUP($D11,Parameter!$A$12:$J$17,9,FALSE)&gt;0,IF($M11&gt;=VLOOKUP($D11,Parameter!$A$12:$J$17,9,FALSE),1,0),0)+IF(VLOOKUP($D11,Parameter!$A$12:$J$17,10,FALSE)&gt;0,IF($N11&gt;=VLOOKUP($D11,Parameter!$A$12:$J$17,10,FALSE),1,0),0),""))</f>
        <v/>
      </c>
      <c r="T11" s="20">
        <f>IF(OR($R11="",$R11=0),"",IFERROR($S11/$R11,""))</f>
        <v/>
      </c>
      <c r="U11" s="19">
        <f>IF(OR($R11="",$S11=""),"",$R11-$S11)</f>
        <v/>
      </c>
      <c r="V11" s="6">
        <f>IF($A11="","",IF(OR($D11="",$E11=""),"Angaben fehlen",IF($U11="","",IF($U11=0,"Anforderungen erfüllt",IF($T11&gt;=Parameter!$B$6,"Beobachtung","Lücke")))))</f>
        <v/>
      </c>
      <c r="W11" s="6">
        <f>IF($A11="","",IF(OR($D11="",$E11="",$O11="",$X11=""),"Angaben fehlen",IF($E11&lt;&gt;"Aktiv","Nicht freigegeben",IF($X11&lt;&gt;"Ja","Prüfung offen",IF($Q11&lt;0,"Unterweisung abgelaufen",IF($U11&gt;Parameter!$B$7,"Nicht freigegeben",IF($Q11&lt;=Parameter!$B$5,"Freigabe mit Frist","Freigegeben")))))))</f>
        <v/>
      </c>
      <c r="X11" s="15" t="inlineStr">
        <is>
          <t>Nein</t>
        </is>
      </c>
      <c r="Y11" s="15" t="inlineStr">
        <is>
          <t>FIK-LEIT-B</t>
        </is>
      </c>
      <c r="Z11" s="16" t="inlineStr">
        <is>
          <t>Beispiel: Freigabeprüfung offen</t>
        </is>
      </c>
    </row>
    <row r="12" ht="23" customHeight="1">
      <c r="A12" s="15" t="inlineStr">
        <is>
          <t>FIK-008</t>
        </is>
      </c>
      <c r="B12" s="16" t="inlineStr">
        <is>
          <t>Fiktives Profil Morgenstern 08</t>
        </is>
      </c>
      <c r="C12" s="15" t="inlineStr">
        <is>
          <t>Bar</t>
        </is>
      </c>
      <c r="D12" s="15" t="inlineStr">
        <is>
          <t>Barposten</t>
        </is>
      </c>
      <c r="E12" s="15" t="inlineStr">
        <is>
          <t>Pausiert</t>
        </is>
      </c>
      <c r="F12" s="15" t="n">
        <v>2</v>
      </c>
      <c r="G12" s="15" t="n">
        <v>3</v>
      </c>
      <c r="H12" s="15" t="n">
        <v>2</v>
      </c>
      <c r="I12" s="15" t="n">
        <v>2</v>
      </c>
      <c r="J12" s="15" t="n">
        <v>2</v>
      </c>
      <c r="K12" s="15" t="n">
        <v>0</v>
      </c>
      <c r="L12" s="15" t="n">
        <v>2</v>
      </c>
      <c r="M12" s="15" t="n">
        <v>0</v>
      </c>
      <c r="N12" s="15" t="n">
        <v>0</v>
      </c>
      <c r="O12" s="17" t="n">
        <v>46219</v>
      </c>
      <c r="P12" s="21">
        <f>IF(OR($A12="",$O12="",Parameter!$B$4=""),"",IFERROR(EDATE($O12,Parameter!$B$4),""))</f>
        <v/>
      </c>
      <c r="Q12" s="22">
        <f>IF($P12="","",IFERROR($P12-TODAY(),""))</f>
        <v/>
      </c>
      <c r="R12" s="22">
        <f>IF(OR($A12="",$D12=""),"",IFERROR(IF(VLOOKUP($D12,Parameter!$A$12:$J$17,2,FALSE)&gt;0,1,0)+IF(VLOOKUP($D12,Parameter!$A$12:$J$17,3,FALSE)&gt;0,1,0)+IF(VLOOKUP($D12,Parameter!$A$12:$J$17,4,FALSE)&gt;0,1,0)+IF(VLOOKUP($D12,Parameter!$A$12:$J$17,5,FALSE)&gt;0,1,0)+IF(VLOOKUP($D12,Parameter!$A$12:$J$17,6,FALSE)&gt;0,1,0)+IF(VLOOKUP($D12,Parameter!$A$12:$J$17,7,FALSE)&gt;0,1,0)+IF(VLOOKUP($D12,Parameter!$A$12:$J$17,8,FALSE)&gt;0,1,0)+IF(VLOOKUP($D12,Parameter!$A$12:$J$17,9,FALSE)&gt;0,1,0)+IF(VLOOKUP($D12,Parameter!$A$12:$J$17,10,FALSE)&gt;0,1,0),""))</f>
        <v/>
      </c>
      <c r="S12" s="22">
        <f>IF(OR($A12="",$D12=""),"",IFERROR(IF(VLOOKUP($D12,Parameter!$A$12:$J$17,2,FALSE)&gt;0,IF($F12&gt;=VLOOKUP($D12,Parameter!$A$12:$J$17,2,FALSE),1,0),0)+IF(VLOOKUP($D12,Parameter!$A$12:$J$17,3,FALSE)&gt;0,IF($G12&gt;=VLOOKUP($D12,Parameter!$A$12:$J$17,3,FALSE),1,0),0)+IF(VLOOKUP($D12,Parameter!$A$12:$J$17,4,FALSE)&gt;0,IF($H12&gt;=VLOOKUP($D12,Parameter!$A$12:$J$17,4,FALSE),1,0),0)+IF(VLOOKUP($D12,Parameter!$A$12:$J$17,5,FALSE)&gt;0,IF($I12&gt;=VLOOKUP($D12,Parameter!$A$12:$J$17,5,FALSE),1,0),0)+IF(VLOOKUP($D12,Parameter!$A$12:$J$17,6,FALSE)&gt;0,IF($J12&gt;=VLOOKUP($D12,Parameter!$A$12:$J$17,6,FALSE),1,0),0)+IF(VLOOKUP($D12,Parameter!$A$12:$J$17,7,FALSE)&gt;0,IF($K12&gt;=VLOOKUP($D12,Parameter!$A$12:$J$17,7,FALSE),1,0),0)+IF(VLOOKUP($D12,Parameter!$A$12:$J$17,8,FALSE)&gt;0,IF($L12&gt;=VLOOKUP($D12,Parameter!$A$12:$J$17,8,FALSE),1,0),0)+IF(VLOOKUP($D12,Parameter!$A$12:$J$17,9,FALSE)&gt;0,IF($M12&gt;=VLOOKUP($D12,Parameter!$A$12:$J$17,9,FALSE),1,0),0)+IF(VLOOKUP($D12,Parameter!$A$12:$J$17,10,FALSE)&gt;0,IF($N12&gt;=VLOOKUP($D12,Parameter!$A$12:$J$17,10,FALSE),1,0),0),""))</f>
        <v/>
      </c>
      <c r="T12" s="23">
        <f>IF(OR($R12="",$R12=0),"",IFERROR($S12/$R12,""))</f>
        <v/>
      </c>
      <c r="U12" s="22">
        <f>IF(OR($R12="",$S12=""),"",$R12-$S12)</f>
        <v/>
      </c>
      <c r="V12" s="4">
        <f>IF($A12="","",IF(OR($D12="",$E12=""),"Angaben fehlen",IF($U12="","",IF($U12=0,"Anforderungen erfüllt",IF($T12&gt;=Parameter!$B$6,"Beobachtung","Lücke")))))</f>
        <v/>
      </c>
      <c r="W12" s="4">
        <f>IF($A12="","",IF(OR($D12="",$E12="",$O12="",$X12=""),"Angaben fehlen",IF($E12&lt;&gt;"Aktiv","Nicht freigegeben",IF($X12&lt;&gt;"Ja","Prüfung offen",IF($Q12&lt;0,"Unterweisung abgelaufen",IF($U12&gt;Parameter!$B$7,"Nicht freigegeben",IF($Q12&lt;=Parameter!$B$5,"Freigabe mit Frist","Freigegeben")))))))</f>
        <v/>
      </c>
      <c r="X12" s="15" t="inlineStr">
        <is>
          <t>Ja</t>
        </is>
      </c>
      <c r="Y12" s="15" t="inlineStr">
        <is>
          <t>FIK-LEIT-C</t>
        </is>
      </c>
      <c r="Z12" s="16" t="inlineStr">
        <is>
          <t>Beispiel: pausiertes Profil</t>
        </is>
      </c>
    </row>
    <row r="13" ht="23" customHeight="1">
      <c r="A13" s="15" t="inlineStr">
        <is>
          <t>FIK-009</t>
        </is>
      </c>
      <c r="B13" s="16" t="inlineStr">
        <is>
          <t>Fiktives Profil Morgenstern 09</t>
        </is>
      </c>
      <c r="C13" s="15" t="inlineStr">
        <is>
          <t>Catering</t>
        </is>
      </c>
      <c r="D13" s="15" t="inlineStr">
        <is>
          <t>Veranstaltungslogistik</t>
        </is>
      </c>
      <c r="E13" s="15" t="inlineStr">
        <is>
          <t>Aktiv</t>
        </is>
      </c>
      <c r="F13" s="15" t="n">
        <v>2</v>
      </c>
      <c r="G13" s="15" t="n">
        <v>2</v>
      </c>
      <c r="H13" s="15" t="n">
        <v>2</v>
      </c>
      <c r="I13" s="15" t="n">
        <v>2</v>
      </c>
      <c r="J13" s="15" t="n">
        <v>0</v>
      </c>
      <c r="K13" s="15" t="n">
        <v>0</v>
      </c>
      <c r="L13" s="15" t="n">
        <v>0</v>
      </c>
      <c r="M13" s="15" t="n">
        <v>2</v>
      </c>
      <c r="N13" s="15" t="n">
        <v>0</v>
      </c>
      <c r="O13" s="17" t="n">
        <v>46074</v>
      </c>
      <c r="P13" s="18">
        <f>IF(OR($A13="",$O13="",Parameter!$B$4=""),"",IFERROR(EDATE($O13,Parameter!$B$4),""))</f>
        <v/>
      </c>
      <c r="Q13" s="19">
        <f>IF($P13="","",IFERROR($P13-TODAY(),""))</f>
        <v/>
      </c>
      <c r="R13" s="19">
        <f>IF(OR($A13="",$D13=""),"",IFERROR(IF(VLOOKUP($D13,Parameter!$A$12:$J$17,2,FALSE)&gt;0,1,0)+IF(VLOOKUP($D13,Parameter!$A$12:$J$17,3,FALSE)&gt;0,1,0)+IF(VLOOKUP($D13,Parameter!$A$12:$J$17,4,FALSE)&gt;0,1,0)+IF(VLOOKUP($D13,Parameter!$A$12:$J$17,5,FALSE)&gt;0,1,0)+IF(VLOOKUP($D13,Parameter!$A$12:$J$17,6,FALSE)&gt;0,1,0)+IF(VLOOKUP($D13,Parameter!$A$12:$J$17,7,FALSE)&gt;0,1,0)+IF(VLOOKUP($D13,Parameter!$A$12:$J$17,8,FALSE)&gt;0,1,0)+IF(VLOOKUP($D13,Parameter!$A$12:$J$17,9,FALSE)&gt;0,1,0)+IF(VLOOKUP($D13,Parameter!$A$12:$J$17,10,FALSE)&gt;0,1,0),""))</f>
        <v/>
      </c>
      <c r="S13" s="19">
        <f>IF(OR($A13="",$D13=""),"",IFERROR(IF(VLOOKUP($D13,Parameter!$A$12:$J$17,2,FALSE)&gt;0,IF($F13&gt;=VLOOKUP($D13,Parameter!$A$12:$J$17,2,FALSE),1,0),0)+IF(VLOOKUP($D13,Parameter!$A$12:$J$17,3,FALSE)&gt;0,IF($G13&gt;=VLOOKUP($D13,Parameter!$A$12:$J$17,3,FALSE),1,0),0)+IF(VLOOKUP($D13,Parameter!$A$12:$J$17,4,FALSE)&gt;0,IF($H13&gt;=VLOOKUP($D13,Parameter!$A$12:$J$17,4,FALSE),1,0),0)+IF(VLOOKUP($D13,Parameter!$A$12:$J$17,5,FALSE)&gt;0,IF($I13&gt;=VLOOKUP($D13,Parameter!$A$12:$J$17,5,FALSE),1,0),0)+IF(VLOOKUP($D13,Parameter!$A$12:$J$17,6,FALSE)&gt;0,IF($J13&gt;=VLOOKUP($D13,Parameter!$A$12:$J$17,6,FALSE),1,0),0)+IF(VLOOKUP($D13,Parameter!$A$12:$J$17,7,FALSE)&gt;0,IF($K13&gt;=VLOOKUP($D13,Parameter!$A$12:$J$17,7,FALSE),1,0),0)+IF(VLOOKUP($D13,Parameter!$A$12:$J$17,8,FALSE)&gt;0,IF($L13&gt;=VLOOKUP($D13,Parameter!$A$12:$J$17,8,FALSE),1,0),0)+IF(VLOOKUP($D13,Parameter!$A$12:$J$17,9,FALSE)&gt;0,IF($M13&gt;=VLOOKUP($D13,Parameter!$A$12:$J$17,9,FALSE),1,0),0)+IF(VLOOKUP($D13,Parameter!$A$12:$J$17,10,FALSE)&gt;0,IF($N13&gt;=VLOOKUP($D13,Parameter!$A$12:$J$17,10,FALSE),1,0),0),""))</f>
        <v/>
      </c>
      <c r="T13" s="20">
        <f>IF(OR($R13="",$R13=0),"",IFERROR($S13/$R13,""))</f>
        <v/>
      </c>
      <c r="U13" s="19">
        <f>IF(OR($R13="",$S13=""),"",$R13-$S13)</f>
        <v/>
      </c>
      <c r="V13" s="6">
        <f>IF($A13="","",IF(OR($D13="",$E13=""),"Angaben fehlen",IF($U13="","",IF($U13=0,"Anforderungen erfüllt",IF($T13&gt;=Parameter!$B$6,"Beobachtung","Lücke")))))</f>
        <v/>
      </c>
      <c r="W13" s="6">
        <f>IF($A13="","",IF(OR($D13="",$E13="",$O13="",$X13=""),"Angaben fehlen",IF($E13&lt;&gt;"Aktiv","Nicht freigegeben",IF($X13&lt;&gt;"Ja","Prüfung offen",IF($Q13&lt;0,"Unterweisung abgelaufen",IF($U13&gt;Parameter!$B$7,"Nicht freigegeben",IF($Q13&lt;=Parameter!$B$5,"Freigabe mit Frist","Freigegeben")))))))</f>
        <v/>
      </c>
      <c r="X13" s="15" t="inlineStr">
        <is>
          <t>Ja</t>
        </is>
      </c>
      <c r="Y13" s="15" t="inlineStr">
        <is>
          <t>FIK-LEIT-D</t>
        </is>
      </c>
      <c r="Z13" s="16" t="inlineStr">
        <is>
          <t>Beispiel: Catering vollständig</t>
        </is>
      </c>
    </row>
    <row r="14" ht="23" customHeight="1">
      <c r="A14" s="15" t="inlineStr">
        <is>
          <t>FIK-010</t>
        </is>
      </c>
      <c r="B14" s="16" t="inlineStr">
        <is>
          <t>Fiktives Profil Morgenstern 10</t>
        </is>
      </c>
      <c r="C14" s="15" t="inlineStr">
        <is>
          <t>Service</t>
        </is>
      </c>
      <c r="D14" s="15" t="inlineStr">
        <is>
          <t>Servicekraft</t>
        </is>
      </c>
      <c r="E14" s="15" t="inlineStr">
        <is>
          <t>Aktiv</t>
        </is>
      </c>
      <c r="F14" s="15" t="n">
        <v>2</v>
      </c>
      <c r="G14" s="15" t="n">
        <v>2</v>
      </c>
      <c r="H14" s="15" t="n">
        <v>2</v>
      </c>
      <c r="I14" s="15" t="n">
        <v>2</v>
      </c>
      <c r="J14" s="15" t="n">
        <v>1</v>
      </c>
      <c r="K14" s="15" t="n">
        <v>0</v>
      </c>
      <c r="L14" s="15" t="n">
        <v>0</v>
      </c>
      <c r="M14" s="15" t="n">
        <v>0</v>
      </c>
      <c r="N14" s="15" t="n">
        <v>0</v>
      </c>
      <c r="O14" s="17" t="n"/>
      <c r="P14" s="21">
        <f>IF(OR($A14="",$O14="",Parameter!$B$4=""),"",IFERROR(EDATE($O14,Parameter!$B$4),""))</f>
        <v/>
      </c>
      <c r="Q14" s="22">
        <f>IF($P14="","",IFERROR($P14-TODAY(),""))</f>
        <v/>
      </c>
      <c r="R14" s="22">
        <f>IF(OR($A14="",$D14=""),"",IFERROR(IF(VLOOKUP($D14,Parameter!$A$12:$J$17,2,FALSE)&gt;0,1,0)+IF(VLOOKUP($D14,Parameter!$A$12:$J$17,3,FALSE)&gt;0,1,0)+IF(VLOOKUP($D14,Parameter!$A$12:$J$17,4,FALSE)&gt;0,1,0)+IF(VLOOKUP($D14,Parameter!$A$12:$J$17,5,FALSE)&gt;0,1,0)+IF(VLOOKUP($D14,Parameter!$A$12:$J$17,6,FALSE)&gt;0,1,0)+IF(VLOOKUP($D14,Parameter!$A$12:$J$17,7,FALSE)&gt;0,1,0)+IF(VLOOKUP($D14,Parameter!$A$12:$J$17,8,FALSE)&gt;0,1,0)+IF(VLOOKUP($D14,Parameter!$A$12:$J$17,9,FALSE)&gt;0,1,0)+IF(VLOOKUP($D14,Parameter!$A$12:$J$17,10,FALSE)&gt;0,1,0),""))</f>
        <v/>
      </c>
      <c r="S14" s="22">
        <f>IF(OR($A14="",$D14=""),"",IFERROR(IF(VLOOKUP($D14,Parameter!$A$12:$J$17,2,FALSE)&gt;0,IF($F14&gt;=VLOOKUP($D14,Parameter!$A$12:$J$17,2,FALSE),1,0),0)+IF(VLOOKUP($D14,Parameter!$A$12:$J$17,3,FALSE)&gt;0,IF($G14&gt;=VLOOKUP($D14,Parameter!$A$12:$J$17,3,FALSE),1,0),0)+IF(VLOOKUP($D14,Parameter!$A$12:$J$17,4,FALSE)&gt;0,IF($H14&gt;=VLOOKUP($D14,Parameter!$A$12:$J$17,4,FALSE),1,0),0)+IF(VLOOKUP($D14,Parameter!$A$12:$J$17,5,FALSE)&gt;0,IF($I14&gt;=VLOOKUP($D14,Parameter!$A$12:$J$17,5,FALSE),1,0),0)+IF(VLOOKUP($D14,Parameter!$A$12:$J$17,6,FALSE)&gt;0,IF($J14&gt;=VLOOKUP($D14,Parameter!$A$12:$J$17,6,FALSE),1,0),0)+IF(VLOOKUP($D14,Parameter!$A$12:$J$17,7,FALSE)&gt;0,IF($K14&gt;=VLOOKUP($D14,Parameter!$A$12:$J$17,7,FALSE),1,0),0)+IF(VLOOKUP($D14,Parameter!$A$12:$J$17,8,FALSE)&gt;0,IF($L14&gt;=VLOOKUP($D14,Parameter!$A$12:$J$17,8,FALSE),1,0),0)+IF(VLOOKUP($D14,Parameter!$A$12:$J$17,9,FALSE)&gt;0,IF($M14&gt;=VLOOKUP($D14,Parameter!$A$12:$J$17,9,FALSE),1,0),0)+IF(VLOOKUP($D14,Parameter!$A$12:$J$17,10,FALSE)&gt;0,IF($N14&gt;=VLOOKUP($D14,Parameter!$A$12:$J$17,10,FALSE),1,0),0),""))</f>
        <v/>
      </c>
      <c r="T14" s="23">
        <f>IF(OR($R14="",$R14=0),"",IFERROR($S14/$R14,""))</f>
        <v/>
      </c>
      <c r="U14" s="22">
        <f>IF(OR($R14="",$S14=""),"",$R14-$S14)</f>
        <v/>
      </c>
      <c r="V14" s="4">
        <f>IF($A14="","",IF(OR($D14="",$E14=""),"Angaben fehlen",IF($U14="","",IF($U14=0,"Anforderungen erfüllt",IF($T14&gt;=Parameter!$B$6,"Beobachtung","Lücke")))))</f>
        <v/>
      </c>
      <c r="W14" s="4">
        <f>IF($A14="","",IF(OR($D14="",$E14="",$O14="",$X14=""),"Angaben fehlen",IF($E14&lt;&gt;"Aktiv","Nicht freigegeben",IF($X14&lt;&gt;"Ja","Prüfung offen",IF($Q14&lt;0,"Unterweisung abgelaufen",IF($U14&gt;Parameter!$B$7,"Nicht freigegeben",IF($Q14&lt;=Parameter!$B$5,"Freigabe mit Frist","Freigegeben")))))))</f>
        <v/>
      </c>
      <c r="X14" s="15" t="inlineStr">
        <is>
          <t>Ja</t>
        </is>
      </c>
      <c r="Y14" s="15" t="inlineStr">
        <is>
          <t>FIK-LEIT-E</t>
        </is>
      </c>
      <c r="Z14" s="16" t="inlineStr">
        <is>
          <t>Beispiel: Unterweisungsdatum fehlt</t>
        </is>
      </c>
    </row>
    <row r="15" ht="23" customHeight="1">
      <c r="A15" s="15" t="n"/>
      <c r="B15" s="16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7" t="n"/>
      <c r="P15" s="18">
        <f>IF(OR($A15="",$O15="",Parameter!$B$4=""),"",IFERROR(EDATE($O15,Parameter!$B$4),""))</f>
        <v/>
      </c>
      <c r="Q15" s="19">
        <f>IF($P15="","",IFERROR($P15-TODAY(),""))</f>
        <v/>
      </c>
      <c r="R15" s="19">
        <f>IF(OR($A15="",$D15=""),"",IFERROR(IF(VLOOKUP($D15,Parameter!$A$12:$J$17,2,FALSE)&gt;0,1,0)+IF(VLOOKUP($D15,Parameter!$A$12:$J$17,3,FALSE)&gt;0,1,0)+IF(VLOOKUP($D15,Parameter!$A$12:$J$17,4,FALSE)&gt;0,1,0)+IF(VLOOKUP($D15,Parameter!$A$12:$J$17,5,FALSE)&gt;0,1,0)+IF(VLOOKUP($D15,Parameter!$A$12:$J$17,6,FALSE)&gt;0,1,0)+IF(VLOOKUP($D15,Parameter!$A$12:$J$17,7,FALSE)&gt;0,1,0)+IF(VLOOKUP($D15,Parameter!$A$12:$J$17,8,FALSE)&gt;0,1,0)+IF(VLOOKUP($D15,Parameter!$A$12:$J$17,9,FALSE)&gt;0,1,0)+IF(VLOOKUP($D15,Parameter!$A$12:$J$17,10,FALSE)&gt;0,1,0),""))</f>
        <v/>
      </c>
      <c r="S15" s="19">
        <f>IF(OR($A15="",$D15=""),"",IFERROR(IF(VLOOKUP($D15,Parameter!$A$12:$J$17,2,FALSE)&gt;0,IF($F15&gt;=VLOOKUP($D15,Parameter!$A$12:$J$17,2,FALSE),1,0),0)+IF(VLOOKUP($D15,Parameter!$A$12:$J$17,3,FALSE)&gt;0,IF($G15&gt;=VLOOKUP($D15,Parameter!$A$12:$J$17,3,FALSE),1,0),0)+IF(VLOOKUP($D15,Parameter!$A$12:$J$17,4,FALSE)&gt;0,IF($H15&gt;=VLOOKUP($D15,Parameter!$A$12:$J$17,4,FALSE),1,0),0)+IF(VLOOKUP($D15,Parameter!$A$12:$J$17,5,FALSE)&gt;0,IF($I15&gt;=VLOOKUP($D15,Parameter!$A$12:$J$17,5,FALSE),1,0),0)+IF(VLOOKUP($D15,Parameter!$A$12:$J$17,6,FALSE)&gt;0,IF($J15&gt;=VLOOKUP($D15,Parameter!$A$12:$J$17,6,FALSE),1,0),0)+IF(VLOOKUP($D15,Parameter!$A$12:$J$17,7,FALSE)&gt;0,IF($K15&gt;=VLOOKUP($D15,Parameter!$A$12:$J$17,7,FALSE),1,0),0)+IF(VLOOKUP($D15,Parameter!$A$12:$J$17,8,FALSE)&gt;0,IF($L15&gt;=VLOOKUP($D15,Parameter!$A$12:$J$17,8,FALSE),1,0),0)+IF(VLOOKUP($D15,Parameter!$A$12:$J$17,9,FALSE)&gt;0,IF($M15&gt;=VLOOKUP($D15,Parameter!$A$12:$J$17,9,FALSE),1,0),0)+IF(VLOOKUP($D15,Parameter!$A$12:$J$17,10,FALSE)&gt;0,IF($N15&gt;=VLOOKUP($D15,Parameter!$A$12:$J$17,10,FALSE),1,0),0),""))</f>
        <v/>
      </c>
      <c r="T15" s="20">
        <f>IF(OR($R15="",$R15=0),"",IFERROR($S15/$R15,""))</f>
        <v/>
      </c>
      <c r="U15" s="19">
        <f>IF(OR($R15="",$S15=""),"",$R15-$S15)</f>
        <v/>
      </c>
      <c r="V15" s="6">
        <f>IF($A15="","",IF(OR($D15="",$E15=""),"Angaben fehlen",IF($U15="","",IF($U15=0,"Anforderungen erfüllt",IF($T15&gt;=Parameter!$B$6,"Beobachtung","Lücke")))))</f>
        <v/>
      </c>
      <c r="W15" s="6">
        <f>IF($A15="","",IF(OR($D15="",$E15="",$O15="",$X15=""),"Angaben fehlen",IF($E15&lt;&gt;"Aktiv","Nicht freigegeben",IF($X15&lt;&gt;"Ja","Prüfung offen",IF($Q15&lt;0,"Unterweisung abgelaufen",IF($U15&gt;Parameter!$B$7,"Nicht freigegeben",IF($Q15&lt;=Parameter!$B$5,"Freigabe mit Frist","Freigegeben")))))))</f>
        <v/>
      </c>
      <c r="X15" s="15" t="n"/>
      <c r="Y15" s="15" t="n"/>
      <c r="Z15" s="16" t="n"/>
    </row>
    <row r="16" ht="23" customHeight="1">
      <c r="A16" s="15" t="n"/>
      <c r="B16" s="16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7" t="n"/>
      <c r="P16" s="21">
        <f>IF(OR($A16="",$O16="",Parameter!$B$4=""),"",IFERROR(EDATE($O16,Parameter!$B$4),""))</f>
        <v/>
      </c>
      <c r="Q16" s="22">
        <f>IF($P16="","",IFERROR($P16-TODAY(),""))</f>
        <v/>
      </c>
      <c r="R16" s="22">
        <f>IF(OR($A16="",$D16=""),"",IFERROR(IF(VLOOKUP($D16,Parameter!$A$12:$J$17,2,FALSE)&gt;0,1,0)+IF(VLOOKUP($D16,Parameter!$A$12:$J$17,3,FALSE)&gt;0,1,0)+IF(VLOOKUP($D16,Parameter!$A$12:$J$17,4,FALSE)&gt;0,1,0)+IF(VLOOKUP($D16,Parameter!$A$12:$J$17,5,FALSE)&gt;0,1,0)+IF(VLOOKUP($D16,Parameter!$A$12:$J$17,6,FALSE)&gt;0,1,0)+IF(VLOOKUP($D16,Parameter!$A$12:$J$17,7,FALSE)&gt;0,1,0)+IF(VLOOKUP($D16,Parameter!$A$12:$J$17,8,FALSE)&gt;0,1,0)+IF(VLOOKUP($D16,Parameter!$A$12:$J$17,9,FALSE)&gt;0,1,0)+IF(VLOOKUP($D16,Parameter!$A$12:$J$17,10,FALSE)&gt;0,1,0),""))</f>
        <v/>
      </c>
      <c r="S16" s="22">
        <f>IF(OR($A16="",$D16=""),"",IFERROR(IF(VLOOKUP($D16,Parameter!$A$12:$J$17,2,FALSE)&gt;0,IF($F16&gt;=VLOOKUP($D16,Parameter!$A$12:$J$17,2,FALSE),1,0),0)+IF(VLOOKUP($D16,Parameter!$A$12:$J$17,3,FALSE)&gt;0,IF($G16&gt;=VLOOKUP($D16,Parameter!$A$12:$J$17,3,FALSE),1,0),0)+IF(VLOOKUP($D16,Parameter!$A$12:$J$17,4,FALSE)&gt;0,IF($H16&gt;=VLOOKUP($D16,Parameter!$A$12:$J$17,4,FALSE),1,0),0)+IF(VLOOKUP($D16,Parameter!$A$12:$J$17,5,FALSE)&gt;0,IF($I16&gt;=VLOOKUP($D16,Parameter!$A$12:$J$17,5,FALSE),1,0),0)+IF(VLOOKUP($D16,Parameter!$A$12:$J$17,6,FALSE)&gt;0,IF($J16&gt;=VLOOKUP($D16,Parameter!$A$12:$J$17,6,FALSE),1,0),0)+IF(VLOOKUP($D16,Parameter!$A$12:$J$17,7,FALSE)&gt;0,IF($K16&gt;=VLOOKUP($D16,Parameter!$A$12:$J$17,7,FALSE),1,0),0)+IF(VLOOKUP($D16,Parameter!$A$12:$J$17,8,FALSE)&gt;0,IF($L16&gt;=VLOOKUP($D16,Parameter!$A$12:$J$17,8,FALSE),1,0),0)+IF(VLOOKUP($D16,Parameter!$A$12:$J$17,9,FALSE)&gt;0,IF($M16&gt;=VLOOKUP($D16,Parameter!$A$12:$J$17,9,FALSE),1,0),0)+IF(VLOOKUP($D16,Parameter!$A$12:$J$17,10,FALSE)&gt;0,IF($N16&gt;=VLOOKUP($D16,Parameter!$A$12:$J$17,10,FALSE),1,0),0),""))</f>
        <v/>
      </c>
      <c r="T16" s="23">
        <f>IF(OR($R16="",$R16=0),"",IFERROR($S16/$R16,""))</f>
        <v/>
      </c>
      <c r="U16" s="22">
        <f>IF(OR($R16="",$S16=""),"",$R16-$S16)</f>
        <v/>
      </c>
      <c r="V16" s="4">
        <f>IF($A16="","",IF(OR($D16="",$E16=""),"Angaben fehlen",IF($U16="","",IF($U16=0,"Anforderungen erfüllt",IF($T16&gt;=Parameter!$B$6,"Beobachtung","Lücke")))))</f>
        <v/>
      </c>
      <c r="W16" s="4">
        <f>IF($A16="","",IF(OR($D16="",$E16="",$O16="",$X16=""),"Angaben fehlen",IF($E16&lt;&gt;"Aktiv","Nicht freigegeben",IF($X16&lt;&gt;"Ja","Prüfung offen",IF($Q16&lt;0,"Unterweisung abgelaufen",IF($U16&gt;Parameter!$B$7,"Nicht freigegeben",IF($Q16&lt;=Parameter!$B$5,"Freigabe mit Frist","Freigegeben")))))))</f>
        <v/>
      </c>
      <c r="X16" s="15" t="n"/>
      <c r="Y16" s="15" t="n"/>
      <c r="Z16" s="16" t="n"/>
    </row>
    <row r="17" ht="23" customHeight="1">
      <c r="A17" s="15" t="n"/>
      <c r="B17" s="16" t="n"/>
      <c r="C17" s="15" t="n"/>
      <c r="D17" s="15" t="n"/>
      <c r="E17" s="15" t="n"/>
      <c r="F17" s="15" t="n"/>
      <c r="G17" s="15" t="n"/>
      <c r="H17" s="15" t="n"/>
      <c r="I17" s="15" t="n"/>
      <c r="J17" s="15" t="n"/>
      <c r="K17" s="15" t="n"/>
      <c r="L17" s="15" t="n"/>
      <c r="M17" s="15" t="n"/>
      <c r="N17" s="15" t="n"/>
      <c r="O17" s="17" t="n"/>
      <c r="P17" s="18">
        <f>IF(OR($A17="",$O17="",Parameter!$B$4=""),"",IFERROR(EDATE($O17,Parameter!$B$4),""))</f>
        <v/>
      </c>
      <c r="Q17" s="19">
        <f>IF($P17="","",IFERROR($P17-TODAY(),""))</f>
        <v/>
      </c>
      <c r="R17" s="19">
        <f>IF(OR($A17="",$D17=""),"",IFERROR(IF(VLOOKUP($D17,Parameter!$A$12:$J$17,2,FALSE)&gt;0,1,0)+IF(VLOOKUP($D17,Parameter!$A$12:$J$17,3,FALSE)&gt;0,1,0)+IF(VLOOKUP($D17,Parameter!$A$12:$J$17,4,FALSE)&gt;0,1,0)+IF(VLOOKUP($D17,Parameter!$A$12:$J$17,5,FALSE)&gt;0,1,0)+IF(VLOOKUP($D17,Parameter!$A$12:$J$17,6,FALSE)&gt;0,1,0)+IF(VLOOKUP($D17,Parameter!$A$12:$J$17,7,FALSE)&gt;0,1,0)+IF(VLOOKUP($D17,Parameter!$A$12:$J$17,8,FALSE)&gt;0,1,0)+IF(VLOOKUP($D17,Parameter!$A$12:$J$17,9,FALSE)&gt;0,1,0)+IF(VLOOKUP($D17,Parameter!$A$12:$J$17,10,FALSE)&gt;0,1,0),""))</f>
        <v/>
      </c>
      <c r="S17" s="19">
        <f>IF(OR($A17="",$D17=""),"",IFERROR(IF(VLOOKUP($D17,Parameter!$A$12:$J$17,2,FALSE)&gt;0,IF($F17&gt;=VLOOKUP($D17,Parameter!$A$12:$J$17,2,FALSE),1,0),0)+IF(VLOOKUP($D17,Parameter!$A$12:$J$17,3,FALSE)&gt;0,IF($G17&gt;=VLOOKUP($D17,Parameter!$A$12:$J$17,3,FALSE),1,0),0)+IF(VLOOKUP($D17,Parameter!$A$12:$J$17,4,FALSE)&gt;0,IF($H17&gt;=VLOOKUP($D17,Parameter!$A$12:$J$17,4,FALSE),1,0),0)+IF(VLOOKUP($D17,Parameter!$A$12:$J$17,5,FALSE)&gt;0,IF($I17&gt;=VLOOKUP($D17,Parameter!$A$12:$J$17,5,FALSE),1,0),0)+IF(VLOOKUP($D17,Parameter!$A$12:$J$17,6,FALSE)&gt;0,IF($J17&gt;=VLOOKUP($D17,Parameter!$A$12:$J$17,6,FALSE),1,0),0)+IF(VLOOKUP($D17,Parameter!$A$12:$J$17,7,FALSE)&gt;0,IF($K17&gt;=VLOOKUP($D17,Parameter!$A$12:$J$17,7,FALSE),1,0),0)+IF(VLOOKUP($D17,Parameter!$A$12:$J$17,8,FALSE)&gt;0,IF($L17&gt;=VLOOKUP($D17,Parameter!$A$12:$J$17,8,FALSE),1,0),0)+IF(VLOOKUP($D17,Parameter!$A$12:$J$17,9,FALSE)&gt;0,IF($M17&gt;=VLOOKUP($D17,Parameter!$A$12:$J$17,9,FALSE),1,0),0)+IF(VLOOKUP($D17,Parameter!$A$12:$J$17,10,FALSE)&gt;0,IF($N17&gt;=VLOOKUP($D17,Parameter!$A$12:$J$17,10,FALSE),1,0),0),""))</f>
        <v/>
      </c>
      <c r="T17" s="20">
        <f>IF(OR($R17="",$R17=0),"",IFERROR($S17/$R17,""))</f>
        <v/>
      </c>
      <c r="U17" s="19">
        <f>IF(OR($R17="",$S17=""),"",$R17-$S17)</f>
        <v/>
      </c>
      <c r="V17" s="6">
        <f>IF($A17="","",IF(OR($D17="",$E17=""),"Angaben fehlen",IF($U17="","",IF($U17=0,"Anforderungen erfüllt",IF($T17&gt;=Parameter!$B$6,"Beobachtung","Lücke")))))</f>
        <v/>
      </c>
      <c r="W17" s="6">
        <f>IF($A17="","",IF(OR($D17="",$E17="",$O17="",$X17=""),"Angaben fehlen",IF($E17&lt;&gt;"Aktiv","Nicht freigegeben",IF($X17&lt;&gt;"Ja","Prüfung offen",IF($Q17&lt;0,"Unterweisung abgelaufen",IF($U17&gt;Parameter!$B$7,"Nicht freigegeben",IF($Q17&lt;=Parameter!$B$5,"Freigabe mit Frist","Freigegeben")))))))</f>
        <v/>
      </c>
      <c r="X17" s="15" t="n"/>
      <c r="Y17" s="15" t="n"/>
      <c r="Z17" s="16" t="n"/>
    </row>
    <row r="18" ht="23" customHeight="1">
      <c r="A18" s="15" t="n"/>
      <c r="B18" s="16" t="n"/>
      <c r="C18" s="15" t="n"/>
      <c r="D18" s="15" t="n"/>
      <c r="E18" s="15" t="n"/>
      <c r="F18" s="15" t="n"/>
      <c r="G18" s="15" t="n"/>
      <c r="H18" s="15" t="n"/>
      <c r="I18" s="15" t="n"/>
      <c r="J18" s="15" t="n"/>
      <c r="K18" s="15" t="n"/>
      <c r="L18" s="15" t="n"/>
      <c r="M18" s="15" t="n"/>
      <c r="N18" s="15" t="n"/>
      <c r="O18" s="17" t="n"/>
      <c r="P18" s="21">
        <f>IF(OR($A18="",$O18="",Parameter!$B$4=""),"",IFERROR(EDATE($O18,Parameter!$B$4),""))</f>
        <v/>
      </c>
      <c r="Q18" s="22">
        <f>IF($P18="","",IFERROR($P18-TODAY(),""))</f>
        <v/>
      </c>
      <c r="R18" s="22">
        <f>IF(OR($A18="",$D18=""),"",IFERROR(IF(VLOOKUP($D18,Parameter!$A$12:$J$17,2,FALSE)&gt;0,1,0)+IF(VLOOKUP($D18,Parameter!$A$12:$J$17,3,FALSE)&gt;0,1,0)+IF(VLOOKUP($D18,Parameter!$A$12:$J$17,4,FALSE)&gt;0,1,0)+IF(VLOOKUP($D18,Parameter!$A$12:$J$17,5,FALSE)&gt;0,1,0)+IF(VLOOKUP($D18,Parameter!$A$12:$J$17,6,FALSE)&gt;0,1,0)+IF(VLOOKUP($D18,Parameter!$A$12:$J$17,7,FALSE)&gt;0,1,0)+IF(VLOOKUP($D18,Parameter!$A$12:$J$17,8,FALSE)&gt;0,1,0)+IF(VLOOKUP($D18,Parameter!$A$12:$J$17,9,FALSE)&gt;0,1,0)+IF(VLOOKUP($D18,Parameter!$A$12:$J$17,10,FALSE)&gt;0,1,0),""))</f>
        <v/>
      </c>
      <c r="S18" s="22">
        <f>IF(OR($A18="",$D18=""),"",IFERROR(IF(VLOOKUP($D18,Parameter!$A$12:$J$17,2,FALSE)&gt;0,IF($F18&gt;=VLOOKUP($D18,Parameter!$A$12:$J$17,2,FALSE),1,0),0)+IF(VLOOKUP($D18,Parameter!$A$12:$J$17,3,FALSE)&gt;0,IF($G18&gt;=VLOOKUP($D18,Parameter!$A$12:$J$17,3,FALSE),1,0),0)+IF(VLOOKUP($D18,Parameter!$A$12:$J$17,4,FALSE)&gt;0,IF($H18&gt;=VLOOKUP($D18,Parameter!$A$12:$J$17,4,FALSE),1,0),0)+IF(VLOOKUP($D18,Parameter!$A$12:$J$17,5,FALSE)&gt;0,IF($I18&gt;=VLOOKUP($D18,Parameter!$A$12:$J$17,5,FALSE),1,0),0)+IF(VLOOKUP($D18,Parameter!$A$12:$J$17,6,FALSE)&gt;0,IF($J18&gt;=VLOOKUP($D18,Parameter!$A$12:$J$17,6,FALSE),1,0),0)+IF(VLOOKUP($D18,Parameter!$A$12:$J$17,7,FALSE)&gt;0,IF($K18&gt;=VLOOKUP($D18,Parameter!$A$12:$J$17,7,FALSE),1,0),0)+IF(VLOOKUP($D18,Parameter!$A$12:$J$17,8,FALSE)&gt;0,IF($L18&gt;=VLOOKUP($D18,Parameter!$A$12:$J$17,8,FALSE),1,0),0)+IF(VLOOKUP($D18,Parameter!$A$12:$J$17,9,FALSE)&gt;0,IF($M18&gt;=VLOOKUP($D18,Parameter!$A$12:$J$17,9,FALSE),1,0),0)+IF(VLOOKUP($D18,Parameter!$A$12:$J$17,10,FALSE)&gt;0,IF($N18&gt;=VLOOKUP($D18,Parameter!$A$12:$J$17,10,FALSE),1,0),0),""))</f>
        <v/>
      </c>
      <c r="T18" s="23">
        <f>IF(OR($R18="",$R18=0),"",IFERROR($S18/$R18,""))</f>
        <v/>
      </c>
      <c r="U18" s="22">
        <f>IF(OR($R18="",$S18=""),"",$R18-$S18)</f>
        <v/>
      </c>
      <c r="V18" s="4">
        <f>IF($A18="","",IF(OR($D18="",$E18=""),"Angaben fehlen",IF($U18="","",IF($U18=0,"Anforderungen erfüllt",IF($T18&gt;=Parameter!$B$6,"Beobachtung","Lücke")))))</f>
        <v/>
      </c>
      <c r="W18" s="4">
        <f>IF($A18="","",IF(OR($D18="",$E18="",$O18="",$X18=""),"Angaben fehlen",IF($E18&lt;&gt;"Aktiv","Nicht freigegeben",IF($X18&lt;&gt;"Ja","Prüfung offen",IF($Q18&lt;0,"Unterweisung abgelaufen",IF($U18&gt;Parameter!$B$7,"Nicht freigegeben",IF($Q18&lt;=Parameter!$B$5,"Freigabe mit Frist","Freigegeben")))))))</f>
        <v/>
      </c>
      <c r="X18" s="15" t="n"/>
      <c r="Y18" s="15" t="n"/>
      <c r="Z18" s="16" t="n"/>
    </row>
    <row r="19" ht="23" customHeight="1">
      <c r="A19" s="15" t="n"/>
      <c r="B19" s="16" t="n"/>
      <c r="C19" s="15" t="n"/>
      <c r="D19" s="15" t="n"/>
      <c r="E19" s="15" t="n"/>
      <c r="F19" s="15" t="n"/>
      <c r="G19" s="15" t="n"/>
      <c r="H19" s="15" t="n"/>
      <c r="I19" s="15" t="n"/>
      <c r="J19" s="15" t="n"/>
      <c r="K19" s="15" t="n"/>
      <c r="L19" s="15" t="n"/>
      <c r="M19" s="15" t="n"/>
      <c r="N19" s="15" t="n"/>
      <c r="O19" s="17" t="n"/>
      <c r="P19" s="18">
        <f>IF(OR($A19="",$O19="",Parameter!$B$4=""),"",IFERROR(EDATE($O19,Parameter!$B$4),""))</f>
        <v/>
      </c>
      <c r="Q19" s="19">
        <f>IF($P19="","",IFERROR($P19-TODAY(),""))</f>
        <v/>
      </c>
      <c r="R19" s="19">
        <f>IF(OR($A19="",$D19=""),"",IFERROR(IF(VLOOKUP($D19,Parameter!$A$12:$J$17,2,FALSE)&gt;0,1,0)+IF(VLOOKUP($D19,Parameter!$A$12:$J$17,3,FALSE)&gt;0,1,0)+IF(VLOOKUP($D19,Parameter!$A$12:$J$17,4,FALSE)&gt;0,1,0)+IF(VLOOKUP($D19,Parameter!$A$12:$J$17,5,FALSE)&gt;0,1,0)+IF(VLOOKUP($D19,Parameter!$A$12:$J$17,6,FALSE)&gt;0,1,0)+IF(VLOOKUP($D19,Parameter!$A$12:$J$17,7,FALSE)&gt;0,1,0)+IF(VLOOKUP($D19,Parameter!$A$12:$J$17,8,FALSE)&gt;0,1,0)+IF(VLOOKUP($D19,Parameter!$A$12:$J$17,9,FALSE)&gt;0,1,0)+IF(VLOOKUP($D19,Parameter!$A$12:$J$17,10,FALSE)&gt;0,1,0),""))</f>
        <v/>
      </c>
      <c r="S19" s="19">
        <f>IF(OR($A19="",$D19=""),"",IFERROR(IF(VLOOKUP($D19,Parameter!$A$12:$J$17,2,FALSE)&gt;0,IF($F19&gt;=VLOOKUP($D19,Parameter!$A$12:$J$17,2,FALSE),1,0),0)+IF(VLOOKUP($D19,Parameter!$A$12:$J$17,3,FALSE)&gt;0,IF($G19&gt;=VLOOKUP($D19,Parameter!$A$12:$J$17,3,FALSE),1,0),0)+IF(VLOOKUP($D19,Parameter!$A$12:$J$17,4,FALSE)&gt;0,IF($H19&gt;=VLOOKUP($D19,Parameter!$A$12:$J$17,4,FALSE),1,0),0)+IF(VLOOKUP($D19,Parameter!$A$12:$J$17,5,FALSE)&gt;0,IF($I19&gt;=VLOOKUP($D19,Parameter!$A$12:$J$17,5,FALSE),1,0),0)+IF(VLOOKUP($D19,Parameter!$A$12:$J$17,6,FALSE)&gt;0,IF($J19&gt;=VLOOKUP($D19,Parameter!$A$12:$J$17,6,FALSE),1,0),0)+IF(VLOOKUP($D19,Parameter!$A$12:$J$17,7,FALSE)&gt;0,IF($K19&gt;=VLOOKUP($D19,Parameter!$A$12:$J$17,7,FALSE),1,0),0)+IF(VLOOKUP($D19,Parameter!$A$12:$J$17,8,FALSE)&gt;0,IF($L19&gt;=VLOOKUP($D19,Parameter!$A$12:$J$17,8,FALSE),1,0),0)+IF(VLOOKUP($D19,Parameter!$A$12:$J$17,9,FALSE)&gt;0,IF($M19&gt;=VLOOKUP($D19,Parameter!$A$12:$J$17,9,FALSE),1,0),0)+IF(VLOOKUP($D19,Parameter!$A$12:$J$17,10,FALSE)&gt;0,IF($N19&gt;=VLOOKUP($D19,Parameter!$A$12:$J$17,10,FALSE),1,0),0),""))</f>
        <v/>
      </c>
      <c r="T19" s="20">
        <f>IF(OR($R19="",$R19=0),"",IFERROR($S19/$R19,""))</f>
        <v/>
      </c>
      <c r="U19" s="19">
        <f>IF(OR($R19="",$S19=""),"",$R19-$S19)</f>
        <v/>
      </c>
      <c r="V19" s="6">
        <f>IF($A19="","",IF(OR($D19="",$E19=""),"Angaben fehlen",IF($U19="","",IF($U19=0,"Anforderungen erfüllt",IF($T19&gt;=Parameter!$B$6,"Beobachtung","Lücke")))))</f>
        <v/>
      </c>
      <c r="W19" s="6">
        <f>IF($A19="","",IF(OR($D19="",$E19="",$O19="",$X19=""),"Angaben fehlen",IF($E19&lt;&gt;"Aktiv","Nicht freigegeben",IF($X19&lt;&gt;"Ja","Prüfung offen",IF($Q19&lt;0,"Unterweisung abgelaufen",IF($U19&gt;Parameter!$B$7,"Nicht freigegeben",IF($Q19&lt;=Parameter!$B$5,"Freigabe mit Frist","Freigegeben")))))))</f>
        <v/>
      </c>
      <c r="X19" s="15" t="n"/>
      <c r="Y19" s="15" t="n"/>
      <c r="Z19" s="16" t="n"/>
    </row>
    <row r="20" ht="23" customHeight="1">
      <c r="A20" s="15" t="n"/>
      <c r="B20" s="16" t="n"/>
      <c r="C20" s="15" t="n"/>
      <c r="D20" s="15" t="n"/>
      <c r="E20" s="15" t="n"/>
      <c r="F20" s="15" t="n"/>
      <c r="G20" s="15" t="n"/>
      <c r="H20" s="15" t="n"/>
      <c r="I20" s="15" t="n"/>
      <c r="J20" s="15" t="n"/>
      <c r="K20" s="15" t="n"/>
      <c r="L20" s="15" t="n"/>
      <c r="M20" s="15" t="n"/>
      <c r="N20" s="15" t="n"/>
      <c r="O20" s="17" t="n"/>
      <c r="P20" s="21">
        <f>IF(OR($A20="",$O20="",Parameter!$B$4=""),"",IFERROR(EDATE($O20,Parameter!$B$4),""))</f>
        <v/>
      </c>
      <c r="Q20" s="22">
        <f>IF($P20="","",IFERROR($P20-TODAY(),""))</f>
        <v/>
      </c>
      <c r="R20" s="22">
        <f>IF(OR($A20="",$D20=""),"",IFERROR(IF(VLOOKUP($D20,Parameter!$A$12:$J$17,2,FALSE)&gt;0,1,0)+IF(VLOOKUP($D20,Parameter!$A$12:$J$17,3,FALSE)&gt;0,1,0)+IF(VLOOKUP($D20,Parameter!$A$12:$J$17,4,FALSE)&gt;0,1,0)+IF(VLOOKUP($D20,Parameter!$A$12:$J$17,5,FALSE)&gt;0,1,0)+IF(VLOOKUP($D20,Parameter!$A$12:$J$17,6,FALSE)&gt;0,1,0)+IF(VLOOKUP($D20,Parameter!$A$12:$J$17,7,FALSE)&gt;0,1,0)+IF(VLOOKUP($D20,Parameter!$A$12:$J$17,8,FALSE)&gt;0,1,0)+IF(VLOOKUP($D20,Parameter!$A$12:$J$17,9,FALSE)&gt;0,1,0)+IF(VLOOKUP($D20,Parameter!$A$12:$J$17,10,FALSE)&gt;0,1,0),""))</f>
        <v/>
      </c>
      <c r="S20" s="22">
        <f>IF(OR($A20="",$D20=""),"",IFERROR(IF(VLOOKUP($D20,Parameter!$A$12:$J$17,2,FALSE)&gt;0,IF($F20&gt;=VLOOKUP($D20,Parameter!$A$12:$J$17,2,FALSE),1,0),0)+IF(VLOOKUP($D20,Parameter!$A$12:$J$17,3,FALSE)&gt;0,IF($G20&gt;=VLOOKUP($D20,Parameter!$A$12:$J$17,3,FALSE),1,0),0)+IF(VLOOKUP($D20,Parameter!$A$12:$J$17,4,FALSE)&gt;0,IF($H20&gt;=VLOOKUP($D20,Parameter!$A$12:$J$17,4,FALSE),1,0),0)+IF(VLOOKUP($D20,Parameter!$A$12:$J$17,5,FALSE)&gt;0,IF($I20&gt;=VLOOKUP($D20,Parameter!$A$12:$J$17,5,FALSE),1,0),0)+IF(VLOOKUP($D20,Parameter!$A$12:$J$17,6,FALSE)&gt;0,IF($J20&gt;=VLOOKUP($D20,Parameter!$A$12:$J$17,6,FALSE),1,0),0)+IF(VLOOKUP($D20,Parameter!$A$12:$J$17,7,FALSE)&gt;0,IF($K20&gt;=VLOOKUP($D20,Parameter!$A$12:$J$17,7,FALSE),1,0),0)+IF(VLOOKUP($D20,Parameter!$A$12:$J$17,8,FALSE)&gt;0,IF($L20&gt;=VLOOKUP($D20,Parameter!$A$12:$J$17,8,FALSE),1,0),0)+IF(VLOOKUP($D20,Parameter!$A$12:$J$17,9,FALSE)&gt;0,IF($M20&gt;=VLOOKUP($D20,Parameter!$A$12:$J$17,9,FALSE),1,0),0)+IF(VLOOKUP($D20,Parameter!$A$12:$J$17,10,FALSE)&gt;0,IF($N20&gt;=VLOOKUP($D20,Parameter!$A$12:$J$17,10,FALSE),1,0),0),""))</f>
        <v/>
      </c>
      <c r="T20" s="23">
        <f>IF(OR($R20="",$R20=0),"",IFERROR($S20/$R20,""))</f>
        <v/>
      </c>
      <c r="U20" s="22">
        <f>IF(OR($R20="",$S20=""),"",$R20-$S20)</f>
        <v/>
      </c>
      <c r="V20" s="4">
        <f>IF($A20="","",IF(OR($D20="",$E20=""),"Angaben fehlen",IF($U20="","",IF($U20=0,"Anforderungen erfüllt",IF($T20&gt;=Parameter!$B$6,"Beobachtung","Lücke")))))</f>
        <v/>
      </c>
      <c r="W20" s="4">
        <f>IF($A20="","",IF(OR($D20="",$E20="",$O20="",$X20=""),"Angaben fehlen",IF($E20&lt;&gt;"Aktiv","Nicht freigegeben",IF($X20&lt;&gt;"Ja","Prüfung offen",IF($Q20&lt;0,"Unterweisung abgelaufen",IF($U20&gt;Parameter!$B$7,"Nicht freigegeben",IF($Q20&lt;=Parameter!$B$5,"Freigabe mit Frist","Freigegeben")))))))</f>
        <v/>
      </c>
      <c r="X20" s="15" t="n"/>
      <c r="Y20" s="15" t="n"/>
      <c r="Z20" s="16" t="n"/>
    </row>
    <row r="21" ht="23" customHeight="1">
      <c r="A21" s="15" t="n"/>
      <c r="B21" s="16" t="n"/>
      <c r="C21" s="15" t="n"/>
      <c r="D21" s="15" t="n"/>
      <c r="E21" s="15" t="n"/>
      <c r="F21" s="15" t="n"/>
      <c r="G21" s="15" t="n"/>
      <c r="H21" s="15" t="n"/>
      <c r="I21" s="15" t="n"/>
      <c r="J21" s="15" t="n"/>
      <c r="K21" s="15" t="n"/>
      <c r="L21" s="15" t="n"/>
      <c r="M21" s="15" t="n"/>
      <c r="N21" s="15" t="n"/>
      <c r="O21" s="17" t="n"/>
      <c r="P21" s="18">
        <f>IF(OR($A21="",$O21="",Parameter!$B$4=""),"",IFERROR(EDATE($O21,Parameter!$B$4),""))</f>
        <v/>
      </c>
      <c r="Q21" s="19">
        <f>IF($P21="","",IFERROR($P21-TODAY(),""))</f>
        <v/>
      </c>
      <c r="R21" s="19">
        <f>IF(OR($A21="",$D21=""),"",IFERROR(IF(VLOOKUP($D21,Parameter!$A$12:$J$17,2,FALSE)&gt;0,1,0)+IF(VLOOKUP($D21,Parameter!$A$12:$J$17,3,FALSE)&gt;0,1,0)+IF(VLOOKUP($D21,Parameter!$A$12:$J$17,4,FALSE)&gt;0,1,0)+IF(VLOOKUP($D21,Parameter!$A$12:$J$17,5,FALSE)&gt;0,1,0)+IF(VLOOKUP($D21,Parameter!$A$12:$J$17,6,FALSE)&gt;0,1,0)+IF(VLOOKUP($D21,Parameter!$A$12:$J$17,7,FALSE)&gt;0,1,0)+IF(VLOOKUP($D21,Parameter!$A$12:$J$17,8,FALSE)&gt;0,1,0)+IF(VLOOKUP($D21,Parameter!$A$12:$J$17,9,FALSE)&gt;0,1,0)+IF(VLOOKUP($D21,Parameter!$A$12:$J$17,10,FALSE)&gt;0,1,0),""))</f>
        <v/>
      </c>
      <c r="S21" s="19">
        <f>IF(OR($A21="",$D21=""),"",IFERROR(IF(VLOOKUP($D21,Parameter!$A$12:$J$17,2,FALSE)&gt;0,IF($F21&gt;=VLOOKUP($D21,Parameter!$A$12:$J$17,2,FALSE),1,0),0)+IF(VLOOKUP($D21,Parameter!$A$12:$J$17,3,FALSE)&gt;0,IF($G21&gt;=VLOOKUP($D21,Parameter!$A$12:$J$17,3,FALSE),1,0),0)+IF(VLOOKUP($D21,Parameter!$A$12:$J$17,4,FALSE)&gt;0,IF($H21&gt;=VLOOKUP($D21,Parameter!$A$12:$J$17,4,FALSE),1,0),0)+IF(VLOOKUP($D21,Parameter!$A$12:$J$17,5,FALSE)&gt;0,IF($I21&gt;=VLOOKUP($D21,Parameter!$A$12:$J$17,5,FALSE),1,0),0)+IF(VLOOKUP($D21,Parameter!$A$12:$J$17,6,FALSE)&gt;0,IF($J21&gt;=VLOOKUP($D21,Parameter!$A$12:$J$17,6,FALSE),1,0),0)+IF(VLOOKUP($D21,Parameter!$A$12:$J$17,7,FALSE)&gt;0,IF($K21&gt;=VLOOKUP($D21,Parameter!$A$12:$J$17,7,FALSE),1,0),0)+IF(VLOOKUP($D21,Parameter!$A$12:$J$17,8,FALSE)&gt;0,IF($L21&gt;=VLOOKUP($D21,Parameter!$A$12:$J$17,8,FALSE),1,0),0)+IF(VLOOKUP($D21,Parameter!$A$12:$J$17,9,FALSE)&gt;0,IF($M21&gt;=VLOOKUP($D21,Parameter!$A$12:$J$17,9,FALSE),1,0),0)+IF(VLOOKUP($D21,Parameter!$A$12:$J$17,10,FALSE)&gt;0,IF($N21&gt;=VLOOKUP($D21,Parameter!$A$12:$J$17,10,FALSE),1,0),0),""))</f>
        <v/>
      </c>
      <c r="T21" s="20">
        <f>IF(OR($R21="",$R21=0),"",IFERROR($S21/$R21,""))</f>
        <v/>
      </c>
      <c r="U21" s="19">
        <f>IF(OR($R21="",$S21=""),"",$R21-$S21)</f>
        <v/>
      </c>
      <c r="V21" s="6">
        <f>IF($A21="","",IF(OR($D21="",$E21=""),"Angaben fehlen",IF($U21="","",IF($U21=0,"Anforderungen erfüllt",IF($T21&gt;=Parameter!$B$6,"Beobachtung","Lücke")))))</f>
        <v/>
      </c>
      <c r="W21" s="6">
        <f>IF($A21="","",IF(OR($D21="",$E21="",$O21="",$X21=""),"Angaben fehlen",IF($E21&lt;&gt;"Aktiv","Nicht freigegeben",IF($X21&lt;&gt;"Ja","Prüfung offen",IF($Q21&lt;0,"Unterweisung abgelaufen",IF($U21&gt;Parameter!$B$7,"Nicht freigegeben",IF($Q21&lt;=Parameter!$B$5,"Freigabe mit Frist","Freigegeben")))))))</f>
        <v/>
      </c>
      <c r="X21" s="15" t="n"/>
      <c r="Y21" s="15" t="n"/>
      <c r="Z21" s="16" t="n"/>
    </row>
    <row r="22" ht="23" customHeight="1">
      <c r="A22" s="15" t="n"/>
      <c r="B22" s="16" t="n"/>
      <c r="C22" s="15" t="n"/>
      <c r="D22" s="15" t="n"/>
      <c r="E22" s="15" t="n"/>
      <c r="F22" s="15" t="n"/>
      <c r="G22" s="15" t="n"/>
      <c r="H22" s="15" t="n"/>
      <c r="I22" s="15" t="n"/>
      <c r="J22" s="15" t="n"/>
      <c r="K22" s="15" t="n"/>
      <c r="L22" s="15" t="n"/>
      <c r="M22" s="15" t="n"/>
      <c r="N22" s="15" t="n"/>
      <c r="O22" s="17" t="n"/>
      <c r="P22" s="21">
        <f>IF(OR($A22="",$O22="",Parameter!$B$4=""),"",IFERROR(EDATE($O22,Parameter!$B$4),""))</f>
        <v/>
      </c>
      <c r="Q22" s="22">
        <f>IF($P22="","",IFERROR($P22-TODAY(),""))</f>
        <v/>
      </c>
      <c r="R22" s="22">
        <f>IF(OR($A22="",$D22=""),"",IFERROR(IF(VLOOKUP($D22,Parameter!$A$12:$J$17,2,FALSE)&gt;0,1,0)+IF(VLOOKUP($D22,Parameter!$A$12:$J$17,3,FALSE)&gt;0,1,0)+IF(VLOOKUP($D22,Parameter!$A$12:$J$17,4,FALSE)&gt;0,1,0)+IF(VLOOKUP($D22,Parameter!$A$12:$J$17,5,FALSE)&gt;0,1,0)+IF(VLOOKUP($D22,Parameter!$A$12:$J$17,6,FALSE)&gt;0,1,0)+IF(VLOOKUP($D22,Parameter!$A$12:$J$17,7,FALSE)&gt;0,1,0)+IF(VLOOKUP($D22,Parameter!$A$12:$J$17,8,FALSE)&gt;0,1,0)+IF(VLOOKUP($D22,Parameter!$A$12:$J$17,9,FALSE)&gt;0,1,0)+IF(VLOOKUP($D22,Parameter!$A$12:$J$17,10,FALSE)&gt;0,1,0),""))</f>
        <v/>
      </c>
      <c r="S22" s="22">
        <f>IF(OR($A22="",$D22=""),"",IFERROR(IF(VLOOKUP($D22,Parameter!$A$12:$J$17,2,FALSE)&gt;0,IF($F22&gt;=VLOOKUP($D22,Parameter!$A$12:$J$17,2,FALSE),1,0),0)+IF(VLOOKUP($D22,Parameter!$A$12:$J$17,3,FALSE)&gt;0,IF($G22&gt;=VLOOKUP($D22,Parameter!$A$12:$J$17,3,FALSE),1,0),0)+IF(VLOOKUP($D22,Parameter!$A$12:$J$17,4,FALSE)&gt;0,IF($H22&gt;=VLOOKUP($D22,Parameter!$A$12:$J$17,4,FALSE),1,0),0)+IF(VLOOKUP($D22,Parameter!$A$12:$J$17,5,FALSE)&gt;0,IF($I22&gt;=VLOOKUP($D22,Parameter!$A$12:$J$17,5,FALSE),1,0),0)+IF(VLOOKUP($D22,Parameter!$A$12:$J$17,6,FALSE)&gt;0,IF($J22&gt;=VLOOKUP($D22,Parameter!$A$12:$J$17,6,FALSE),1,0),0)+IF(VLOOKUP($D22,Parameter!$A$12:$J$17,7,FALSE)&gt;0,IF($K22&gt;=VLOOKUP($D22,Parameter!$A$12:$J$17,7,FALSE),1,0),0)+IF(VLOOKUP($D22,Parameter!$A$12:$J$17,8,FALSE)&gt;0,IF($L22&gt;=VLOOKUP($D22,Parameter!$A$12:$J$17,8,FALSE),1,0),0)+IF(VLOOKUP($D22,Parameter!$A$12:$J$17,9,FALSE)&gt;0,IF($M22&gt;=VLOOKUP($D22,Parameter!$A$12:$J$17,9,FALSE),1,0),0)+IF(VLOOKUP($D22,Parameter!$A$12:$J$17,10,FALSE)&gt;0,IF($N22&gt;=VLOOKUP($D22,Parameter!$A$12:$J$17,10,FALSE),1,0),0),""))</f>
        <v/>
      </c>
      <c r="T22" s="23">
        <f>IF(OR($R22="",$R22=0),"",IFERROR($S22/$R22,""))</f>
        <v/>
      </c>
      <c r="U22" s="22">
        <f>IF(OR($R22="",$S22=""),"",$R22-$S22)</f>
        <v/>
      </c>
      <c r="V22" s="4">
        <f>IF($A22="","",IF(OR($D22="",$E22=""),"Angaben fehlen",IF($U22="","",IF($U22=0,"Anforderungen erfüllt",IF($T22&gt;=Parameter!$B$6,"Beobachtung","Lücke")))))</f>
        <v/>
      </c>
      <c r="W22" s="4">
        <f>IF($A22="","",IF(OR($D22="",$E22="",$O22="",$X22=""),"Angaben fehlen",IF($E22&lt;&gt;"Aktiv","Nicht freigegeben",IF($X22&lt;&gt;"Ja","Prüfung offen",IF($Q22&lt;0,"Unterweisung abgelaufen",IF($U22&gt;Parameter!$B$7,"Nicht freigegeben",IF($Q22&lt;=Parameter!$B$5,"Freigabe mit Frist","Freigegeben")))))))</f>
        <v/>
      </c>
      <c r="X22" s="15" t="n"/>
      <c r="Y22" s="15" t="n"/>
      <c r="Z22" s="16" t="n"/>
    </row>
    <row r="23" ht="23" customHeight="1">
      <c r="A23" s="15" t="n"/>
      <c r="B23" s="16" t="n"/>
      <c r="C23" s="15" t="n"/>
      <c r="D23" s="15" t="n"/>
      <c r="E23" s="15" t="n"/>
      <c r="F23" s="15" t="n"/>
      <c r="G23" s="15" t="n"/>
      <c r="H23" s="15" t="n"/>
      <c r="I23" s="15" t="n"/>
      <c r="J23" s="15" t="n"/>
      <c r="K23" s="15" t="n"/>
      <c r="L23" s="15" t="n"/>
      <c r="M23" s="15" t="n"/>
      <c r="N23" s="15" t="n"/>
      <c r="O23" s="17" t="n"/>
      <c r="P23" s="18">
        <f>IF(OR($A23="",$O23="",Parameter!$B$4=""),"",IFERROR(EDATE($O23,Parameter!$B$4),""))</f>
        <v/>
      </c>
      <c r="Q23" s="19">
        <f>IF($P23="","",IFERROR($P23-TODAY(),""))</f>
        <v/>
      </c>
      <c r="R23" s="19">
        <f>IF(OR($A23="",$D23=""),"",IFERROR(IF(VLOOKUP($D23,Parameter!$A$12:$J$17,2,FALSE)&gt;0,1,0)+IF(VLOOKUP($D23,Parameter!$A$12:$J$17,3,FALSE)&gt;0,1,0)+IF(VLOOKUP($D23,Parameter!$A$12:$J$17,4,FALSE)&gt;0,1,0)+IF(VLOOKUP($D23,Parameter!$A$12:$J$17,5,FALSE)&gt;0,1,0)+IF(VLOOKUP($D23,Parameter!$A$12:$J$17,6,FALSE)&gt;0,1,0)+IF(VLOOKUP($D23,Parameter!$A$12:$J$17,7,FALSE)&gt;0,1,0)+IF(VLOOKUP($D23,Parameter!$A$12:$J$17,8,FALSE)&gt;0,1,0)+IF(VLOOKUP($D23,Parameter!$A$12:$J$17,9,FALSE)&gt;0,1,0)+IF(VLOOKUP($D23,Parameter!$A$12:$J$17,10,FALSE)&gt;0,1,0),""))</f>
        <v/>
      </c>
      <c r="S23" s="19">
        <f>IF(OR($A23="",$D23=""),"",IFERROR(IF(VLOOKUP($D23,Parameter!$A$12:$J$17,2,FALSE)&gt;0,IF($F23&gt;=VLOOKUP($D23,Parameter!$A$12:$J$17,2,FALSE),1,0),0)+IF(VLOOKUP($D23,Parameter!$A$12:$J$17,3,FALSE)&gt;0,IF($G23&gt;=VLOOKUP($D23,Parameter!$A$12:$J$17,3,FALSE),1,0),0)+IF(VLOOKUP($D23,Parameter!$A$12:$J$17,4,FALSE)&gt;0,IF($H23&gt;=VLOOKUP($D23,Parameter!$A$12:$J$17,4,FALSE),1,0),0)+IF(VLOOKUP($D23,Parameter!$A$12:$J$17,5,FALSE)&gt;0,IF($I23&gt;=VLOOKUP($D23,Parameter!$A$12:$J$17,5,FALSE),1,0),0)+IF(VLOOKUP($D23,Parameter!$A$12:$J$17,6,FALSE)&gt;0,IF($J23&gt;=VLOOKUP($D23,Parameter!$A$12:$J$17,6,FALSE),1,0),0)+IF(VLOOKUP($D23,Parameter!$A$12:$J$17,7,FALSE)&gt;0,IF($K23&gt;=VLOOKUP($D23,Parameter!$A$12:$J$17,7,FALSE),1,0),0)+IF(VLOOKUP($D23,Parameter!$A$12:$J$17,8,FALSE)&gt;0,IF($L23&gt;=VLOOKUP($D23,Parameter!$A$12:$J$17,8,FALSE),1,0),0)+IF(VLOOKUP($D23,Parameter!$A$12:$J$17,9,FALSE)&gt;0,IF($M23&gt;=VLOOKUP($D23,Parameter!$A$12:$J$17,9,FALSE),1,0),0)+IF(VLOOKUP($D23,Parameter!$A$12:$J$17,10,FALSE)&gt;0,IF($N23&gt;=VLOOKUP($D23,Parameter!$A$12:$J$17,10,FALSE),1,0),0),""))</f>
        <v/>
      </c>
      <c r="T23" s="20">
        <f>IF(OR($R23="",$R23=0),"",IFERROR($S23/$R23,""))</f>
        <v/>
      </c>
      <c r="U23" s="19">
        <f>IF(OR($R23="",$S23=""),"",$R23-$S23)</f>
        <v/>
      </c>
      <c r="V23" s="6">
        <f>IF($A23="","",IF(OR($D23="",$E23=""),"Angaben fehlen",IF($U23="","",IF($U23=0,"Anforderungen erfüllt",IF($T23&gt;=Parameter!$B$6,"Beobachtung","Lücke")))))</f>
        <v/>
      </c>
      <c r="W23" s="6">
        <f>IF($A23="","",IF(OR($D23="",$E23="",$O23="",$X23=""),"Angaben fehlen",IF($E23&lt;&gt;"Aktiv","Nicht freigegeben",IF($X23&lt;&gt;"Ja","Prüfung offen",IF($Q23&lt;0,"Unterweisung abgelaufen",IF($U23&gt;Parameter!$B$7,"Nicht freigegeben",IF($Q23&lt;=Parameter!$B$5,"Freigabe mit Frist","Freigegeben")))))))</f>
        <v/>
      </c>
      <c r="X23" s="15" t="n"/>
      <c r="Y23" s="15" t="n"/>
      <c r="Z23" s="16" t="n"/>
    </row>
    <row r="24" ht="23" customHeight="1">
      <c r="A24" s="15" t="n"/>
      <c r="B24" s="16" t="n"/>
      <c r="C24" s="15" t="n"/>
      <c r="D24" s="15" t="n"/>
      <c r="E24" s="15" t="n"/>
      <c r="F24" s="15" t="n"/>
      <c r="G24" s="15" t="n"/>
      <c r="H24" s="15" t="n"/>
      <c r="I24" s="15" t="n"/>
      <c r="J24" s="15" t="n"/>
      <c r="K24" s="15" t="n"/>
      <c r="L24" s="15" t="n"/>
      <c r="M24" s="15" t="n"/>
      <c r="N24" s="15" t="n"/>
      <c r="O24" s="17" t="n"/>
      <c r="P24" s="21">
        <f>IF(OR($A24="",$O24="",Parameter!$B$4=""),"",IFERROR(EDATE($O24,Parameter!$B$4),""))</f>
        <v/>
      </c>
      <c r="Q24" s="22">
        <f>IF($P24="","",IFERROR($P24-TODAY(),""))</f>
        <v/>
      </c>
      <c r="R24" s="22">
        <f>IF(OR($A24="",$D24=""),"",IFERROR(IF(VLOOKUP($D24,Parameter!$A$12:$J$17,2,FALSE)&gt;0,1,0)+IF(VLOOKUP($D24,Parameter!$A$12:$J$17,3,FALSE)&gt;0,1,0)+IF(VLOOKUP($D24,Parameter!$A$12:$J$17,4,FALSE)&gt;0,1,0)+IF(VLOOKUP($D24,Parameter!$A$12:$J$17,5,FALSE)&gt;0,1,0)+IF(VLOOKUP($D24,Parameter!$A$12:$J$17,6,FALSE)&gt;0,1,0)+IF(VLOOKUP($D24,Parameter!$A$12:$J$17,7,FALSE)&gt;0,1,0)+IF(VLOOKUP($D24,Parameter!$A$12:$J$17,8,FALSE)&gt;0,1,0)+IF(VLOOKUP($D24,Parameter!$A$12:$J$17,9,FALSE)&gt;0,1,0)+IF(VLOOKUP($D24,Parameter!$A$12:$J$17,10,FALSE)&gt;0,1,0),""))</f>
        <v/>
      </c>
      <c r="S24" s="22">
        <f>IF(OR($A24="",$D24=""),"",IFERROR(IF(VLOOKUP($D24,Parameter!$A$12:$J$17,2,FALSE)&gt;0,IF($F24&gt;=VLOOKUP($D24,Parameter!$A$12:$J$17,2,FALSE),1,0),0)+IF(VLOOKUP($D24,Parameter!$A$12:$J$17,3,FALSE)&gt;0,IF($G24&gt;=VLOOKUP($D24,Parameter!$A$12:$J$17,3,FALSE),1,0),0)+IF(VLOOKUP($D24,Parameter!$A$12:$J$17,4,FALSE)&gt;0,IF($H24&gt;=VLOOKUP($D24,Parameter!$A$12:$J$17,4,FALSE),1,0),0)+IF(VLOOKUP($D24,Parameter!$A$12:$J$17,5,FALSE)&gt;0,IF($I24&gt;=VLOOKUP($D24,Parameter!$A$12:$J$17,5,FALSE),1,0),0)+IF(VLOOKUP($D24,Parameter!$A$12:$J$17,6,FALSE)&gt;0,IF($J24&gt;=VLOOKUP($D24,Parameter!$A$12:$J$17,6,FALSE),1,0),0)+IF(VLOOKUP($D24,Parameter!$A$12:$J$17,7,FALSE)&gt;0,IF($K24&gt;=VLOOKUP($D24,Parameter!$A$12:$J$17,7,FALSE),1,0),0)+IF(VLOOKUP($D24,Parameter!$A$12:$J$17,8,FALSE)&gt;0,IF($L24&gt;=VLOOKUP($D24,Parameter!$A$12:$J$17,8,FALSE),1,0),0)+IF(VLOOKUP($D24,Parameter!$A$12:$J$17,9,FALSE)&gt;0,IF($M24&gt;=VLOOKUP($D24,Parameter!$A$12:$J$17,9,FALSE),1,0),0)+IF(VLOOKUP($D24,Parameter!$A$12:$J$17,10,FALSE)&gt;0,IF($N24&gt;=VLOOKUP($D24,Parameter!$A$12:$J$17,10,FALSE),1,0),0),""))</f>
        <v/>
      </c>
      <c r="T24" s="23">
        <f>IF(OR($R24="",$R24=0),"",IFERROR($S24/$R24,""))</f>
        <v/>
      </c>
      <c r="U24" s="22">
        <f>IF(OR($R24="",$S24=""),"",$R24-$S24)</f>
        <v/>
      </c>
      <c r="V24" s="4">
        <f>IF($A24="","",IF(OR($D24="",$E24=""),"Angaben fehlen",IF($U24="","",IF($U24=0,"Anforderungen erfüllt",IF($T24&gt;=Parameter!$B$6,"Beobachtung","Lücke")))))</f>
        <v/>
      </c>
      <c r="W24" s="4">
        <f>IF($A24="","",IF(OR($D24="",$E24="",$O24="",$X24=""),"Angaben fehlen",IF($E24&lt;&gt;"Aktiv","Nicht freigegeben",IF($X24&lt;&gt;"Ja","Prüfung offen",IF($Q24&lt;0,"Unterweisung abgelaufen",IF($U24&gt;Parameter!$B$7,"Nicht freigegeben",IF($Q24&lt;=Parameter!$B$5,"Freigabe mit Frist","Freigegeben")))))))</f>
        <v/>
      </c>
      <c r="X24" s="15" t="n"/>
      <c r="Y24" s="15" t="n"/>
      <c r="Z24" s="16" t="n"/>
    </row>
    <row r="25" ht="23" customHeight="1">
      <c r="A25" s="15" t="n"/>
      <c r="B25" s="16" t="n"/>
      <c r="C25" s="15" t="n"/>
      <c r="D25" s="15" t="n"/>
      <c r="E25" s="15" t="n"/>
      <c r="F25" s="15" t="n"/>
      <c r="G25" s="15" t="n"/>
      <c r="H25" s="15" t="n"/>
      <c r="I25" s="15" t="n"/>
      <c r="J25" s="15" t="n"/>
      <c r="K25" s="15" t="n"/>
      <c r="L25" s="15" t="n"/>
      <c r="M25" s="15" t="n"/>
      <c r="N25" s="15" t="n"/>
      <c r="O25" s="17" t="n"/>
      <c r="P25" s="18">
        <f>IF(OR($A25="",$O25="",Parameter!$B$4=""),"",IFERROR(EDATE($O25,Parameter!$B$4),""))</f>
        <v/>
      </c>
      <c r="Q25" s="19">
        <f>IF($P25="","",IFERROR($P25-TODAY(),""))</f>
        <v/>
      </c>
      <c r="R25" s="19">
        <f>IF(OR($A25="",$D25=""),"",IFERROR(IF(VLOOKUP($D25,Parameter!$A$12:$J$17,2,FALSE)&gt;0,1,0)+IF(VLOOKUP($D25,Parameter!$A$12:$J$17,3,FALSE)&gt;0,1,0)+IF(VLOOKUP($D25,Parameter!$A$12:$J$17,4,FALSE)&gt;0,1,0)+IF(VLOOKUP($D25,Parameter!$A$12:$J$17,5,FALSE)&gt;0,1,0)+IF(VLOOKUP($D25,Parameter!$A$12:$J$17,6,FALSE)&gt;0,1,0)+IF(VLOOKUP($D25,Parameter!$A$12:$J$17,7,FALSE)&gt;0,1,0)+IF(VLOOKUP($D25,Parameter!$A$12:$J$17,8,FALSE)&gt;0,1,0)+IF(VLOOKUP($D25,Parameter!$A$12:$J$17,9,FALSE)&gt;0,1,0)+IF(VLOOKUP($D25,Parameter!$A$12:$J$17,10,FALSE)&gt;0,1,0),""))</f>
        <v/>
      </c>
      <c r="S25" s="19">
        <f>IF(OR($A25="",$D25=""),"",IFERROR(IF(VLOOKUP($D25,Parameter!$A$12:$J$17,2,FALSE)&gt;0,IF($F25&gt;=VLOOKUP($D25,Parameter!$A$12:$J$17,2,FALSE),1,0),0)+IF(VLOOKUP($D25,Parameter!$A$12:$J$17,3,FALSE)&gt;0,IF($G25&gt;=VLOOKUP($D25,Parameter!$A$12:$J$17,3,FALSE),1,0),0)+IF(VLOOKUP($D25,Parameter!$A$12:$J$17,4,FALSE)&gt;0,IF($H25&gt;=VLOOKUP($D25,Parameter!$A$12:$J$17,4,FALSE),1,0),0)+IF(VLOOKUP($D25,Parameter!$A$12:$J$17,5,FALSE)&gt;0,IF($I25&gt;=VLOOKUP($D25,Parameter!$A$12:$J$17,5,FALSE),1,0),0)+IF(VLOOKUP($D25,Parameter!$A$12:$J$17,6,FALSE)&gt;0,IF($J25&gt;=VLOOKUP($D25,Parameter!$A$12:$J$17,6,FALSE),1,0),0)+IF(VLOOKUP($D25,Parameter!$A$12:$J$17,7,FALSE)&gt;0,IF($K25&gt;=VLOOKUP($D25,Parameter!$A$12:$J$17,7,FALSE),1,0),0)+IF(VLOOKUP($D25,Parameter!$A$12:$J$17,8,FALSE)&gt;0,IF($L25&gt;=VLOOKUP($D25,Parameter!$A$12:$J$17,8,FALSE),1,0),0)+IF(VLOOKUP($D25,Parameter!$A$12:$J$17,9,FALSE)&gt;0,IF($M25&gt;=VLOOKUP($D25,Parameter!$A$12:$J$17,9,FALSE),1,0),0)+IF(VLOOKUP($D25,Parameter!$A$12:$J$17,10,FALSE)&gt;0,IF($N25&gt;=VLOOKUP($D25,Parameter!$A$12:$J$17,10,FALSE),1,0),0),""))</f>
        <v/>
      </c>
      <c r="T25" s="20">
        <f>IF(OR($R25="",$R25=0),"",IFERROR($S25/$R25,""))</f>
        <v/>
      </c>
      <c r="U25" s="19">
        <f>IF(OR($R25="",$S25=""),"",$R25-$S25)</f>
        <v/>
      </c>
      <c r="V25" s="6">
        <f>IF($A25="","",IF(OR($D25="",$E25=""),"Angaben fehlen",IF($U25="","",IF($U25=0,"Anforderungen erfüllt",IF($T25&gt;=Parameter!$B$6,"Beobachtung","Lücke")))))</f>
        <v/>
      </c>
      <c r="W25" s="6">
        <f>IF($A25="","",IF(OR($D25="",$E25="",$O25="",$X25=""),"Angaben fehlen",IF($E25&lt;&gt;"Aktiv","Nicht freigegeben",IF($X25&lt;&gt;"Ja","Prüfung offen",IF($Q25&lt;0,"Unterweisung abgelaufen",IF($U25&gt;Parameter!$B$7,"Nicht freigegeben",IF($Q25&lt;=Parameter!$B$5,"Freigabe mit Frist","Freigegeben")))))))</f>
        <v/>
      </c>
      <c r="X25" s="15" t="n"/>
      <c r="Y25" s="15" t="n"/>
      <c r="Z25" s="16" t="n"/>
    </row>
    <row r="26" ht="23" customHeight="1">
      <c r="A26" s="15" t="n"/>
      <c r="B26" s="16" t="n"/>
      <c r="C26" s="15" t="n"/>
      <c r="D26" s="15" t="n"/>
      <c r="E26" s="15" t="n"/>
      <c r="F26" s="15" t="n"/>
      <c r="G26" s="15" t="n"/>
      <c r="H26" s="15" t="n"/>
      <c r="I26" s="15" t="n"/>
      <c r="J26" s="15" t="n"/>
      <c r="K26" s="15" t="n"/>
      <c r="L26" s="15" t="n"/>
      <c r="M26" s="15" t="n"/>
      <c r="N26" s="15" t="n"/>
      <c r="O26" s="17" t="n"/>
      <c r="P26" s="21">
        <f>IF(OR($A26="",$O26="",Parameter!$B$4=""),"",IFERROR(EDATE($O26,Parameter!$B$4),""))</f>
        <v/>
      </c>
      <c r="Q26" s="22">
        <f>IF($P26="","",IFERROR($P26-TODAY(),""))</f>
        <v/>
      </c>
      <c r="R26" s="22">
        <f>IF(OR($A26="",$D26=""),"",IFERROR(IF(VLOOKUP($D26,Parameter!$A$12:$J$17,2,FALSE)&gt;0,1,0)+IF(VLOOKUP($D26,Parameter!$A$12:$J$17,3,FALSE)&gt;0,1,0)+IF(VLOOKUP($D26,Parameter!$A$12:$J$17,4,FALSE)&gt;0,1,0)+IF(VLOOKUP($D26,Parameter!$A$12:$J$17,5,FALSE)&gt;0,1,0)+IF(VLOOKUP($D26,Parameter!$A$12:$J$17,6,FALSE)&gt;0,1,0)+IF(VLOOKUP($D26,Parameter!$A$12:$J$17,7,FALSE)&gt;0,1,0)+IF(VLOOKUP($D26,Parameter!$A$12:$J$17,8,FALSE)&gt;0,1,0)+IF(VLOOKUP($D26,Parameter!$A$12:$J$17,9,FALSE)&gt;0,1,0)+IF(VLOOKUP($D26,Parameter!$A$12:$J$17,10,FALSE)&gt;0,1,0),""))</f>
        <v/>
      </c>
      <c r="S26" s="22">
        <f>IF(OR($A26="",$D26=""),"",IFERROR(IF(VLOOKUP($D26,Parameter!$A$12:$J$17,2,FALSE)&gt;0,IF($F26&gt;=VLOOKUP($D26,Parameter!$A$12:$J$17,2,FALSE),1,0),0)+IF(VLOOKUP($D26,Parameter!$A$12:$J$17,3,FALSE)&gt;0,IF($G26&gt;=VLOOKUP($D26,Parameter!$A$12:$J$17,3,FALSE),1,0),0)+IF(VLOOKUP($D26,Parameter!$A$12:$J$17,4,FALSE)&gt;0,IF($H26&gt;=VLOOKUP($D26,Parameter!$A$12:$J$17,4,FALSE),1,0),0)+IF(VLOOKUP($D26,Parameter!$A$12:$J$17,5,FALSE)&gt;0,IF($I26&gt;=VLOOKUP($D26,Parameter!$A$12:$J$17,5,FALSE),1,0),0)+IF(VLOOKUP($D26,Parameter!$A$12:$J$17,6,FALSE)&gt;0,IF($J26&gt;=VLOOKUP($D26,Parameter!$A$12:$J$17,6,FALSE),1,0),0)+IF(VLOOKUP($D26,Parameter!$A$12:$J$17,7,FALSE)&gt;0,IF($K26&gt;=VLOOKUP($D26,Parameter!$A$12:$J$17,7,FALSE),1,0),0)+IF(VLOOKUP($D26,Parameter!$A$12:$J$17,8,FALSE)&gt;0,IF($L26&gt;=VLOOKUP($D26,Parameter!$A$12:$J$17,8,FALSE),1,0),0)+IF(VLOOKUP($D26,Parameter!$A$12:$J$17,9,FALSE)&gt;0,IF($M26&gt;=VLOOKUP($D26,Parameter!$A$12:$J$17,9,FALSE),1,0),0)+IF(VLOOKUP($D26,Parameter!$A$12:$J$17,10,FALSE)&gt;0,IF($N26&gt;=VLOOKUP($D26,Parameter!$A$12:$J$17,10,FALSE),1,0),0),""))</f>
        <v/>
      </c>
      <c r="T26" s="23">
        <f>IF(OR($R26="",$R26=0),"",IFERROR($S26/$R26,""))</f>
        <v/>
      </c>
      <c r="U26" s="22">
        <f>IF(OR($R26="",$S26=""),"",$R26-$S26)</f>
        <v/>
      </c>
      <c r="V26" s="4">
        <f>IF($A26="","",IF(OR($D26="",$E26=""),"Angaben fehlen",IF($U26="","",IF($U26=0,"Anforderungen erfüllt",IF($T26&gt;=Parameter!$B$6,"Beobachtung","Lücke")))))</f>
        <v/>
      </c>
      <c r="W26" s="4">
        <f>IF($A26="","",IF(OR($D26="",$E26="",$O26="",$X26=""),"Angaben fehlen",IF($E26&lt;&gt;"Aktiv","Nicht freigegeben",IF($X26&lt;&gt;"Ja","Prüfung offen",IF($Q26&lt;0,"Unterweisung abgelaufen",IF($U26&gt;Parameter!$B$7,"Nicht freigegeben",IF($Q26&lt;=Parameter!$B$5,"Freigabe mit Frist","Freigegeben")))))))</f>
        <v/>
      </c>
      <c r="X26" s="15" t="n"/>
      <c r="Y26" s="15" t="n"/>
      <c r="Z26" s="16" t="n"/>
    </row>
    <row r="27" ht="23" customHeight="1">
      <c r="A27" s="15" t="n"/>
      <c r="B27" s="16" t="n"/>
      <c r="C27" s="15" t="n"/>
      <c r="D27" s="15" t="n"/>
      <c r="E27" s="15" t="n"/>
      <c r="F27" s="15" t="n"/>
      <c r="G27" s="15" t="n"/>
      <c r="H27" s="15" t="n"/>
      <c r="I27" s="15" t="n"/>
      <c r="J27" s="15" t="n"/>
      <c r="K27" s="15" t="n"/>
      <c r="L27" s="15" t="n"/>
      <c r="M27" s="15" t="n"/>
      <c r="N27" s="15" t="n"/>
      <c r="O27" s="17" t="n"/>
      <c r="P27" s="18">
        <f>IF(OR($A27="",$O27="",Parameter!$B$4=""),"",IFERROR(EDATE($O27,Parameter!$B$4),""))</f>
        <v/>
      </c>
      <c r="Q27" s="19">
        <f>IF($P27="","",IFERROR($P27-TODAY(),""))</f>
        <v/>
      </c>
      <c r="R27" s="19">
        <f>IF(OR($A27="",$D27=""),"",IFERROR(IF(VLOOKUP($D27,Parameter!$A$12:$J$17,2,FALSE)&gt;0,1,0)+IF(VLOOKUP($D27,Parameter!$A$12:$J$17,3,FALSE)&gt;0,1,0)+IF(VLOOKUP($D27,Parameter!$A$12:$J$17,4,FALSE)&gt;0,1,0)+IF(VLOOKUP($D27,Parameter!$A$12:$J$17,5,FALSE)&gt;0,1,0)+IF(VLOOKUP($D27,Parameter!$A$12:$J$17,6,FALSE)&gt;0,1,0)+IF(VLOOKUP($D27,Parameter!$A$12:$J$17,7,FALSE)&gt;0,1,0)+IF(VLOOKUP($D27,Parameter!$A$12:$J$17,8,FALSE)&gt;0,1,0)+IF(VLOOKUP($D27,Parameter!$A$12:$J$17,9,FALSE)&gt;0,1,0)+IF(VLOOKUP($D27,Parameter!$A$12:$J$17,10,FALSE)&gt;0,1,0),""))</f>
        <v/>
      </c>
      <c r="S27" s="19">
        <f>IF(OR($A27="",$D27=""),"",IFERROR(IF(VLOOKUP($D27,Parameter!$A$12:$J$17,2,FALSE)&gt;0,IF($F27&gt;=VLOOKUP($D27,Parameter!$A$12:$J$17,2,FALSE),1,0),0)+IF(VLOOKUP($D27,Parameter!$A$12:$J$17,3,FALSE)&gt;0,IF($G27&gt;=VLOOKUP($D27,Parameter!$A$12:$J$17,3,FALSE),1,0),0)+IF(VLOOKUP($D27,Parameter!$A$12:$J$17,4,FALSE)&gt;0,IF($H27&gt;=VLOOKUP($D27,Parameter!$A$12:$J$17,4,FALSE),1,0),0)+IF(VLOOKUP($D27,Parameter!$A$12:$J$17,5,FALSE)&gt;0,IF($I27&gt;=VLOOKUP($D27,Parameter!$A$12:$J$17,5,FALSE),1,0),0)+IF(VLOOKUP($D27,Parameter!$A$12:$J$17,6,FALSE)&gt;0,IF($J27&gt;=VLOOKUP($D27,Parameter!$A$12:$J$17,6,FALSE),1,0),0)+IF(VLOOKUP($D27,Parameter!$A$12:$J$17,7,FALSE)&gt;0,IF($K27&gt;=VLOOKUP($D27,Parameter!$A$12:$J$17,7,FALSE),1,0),0)+IF(VLOOKUP($D27,Parameter!$A$12:$J$17,8,FALSE)&gt;0,IF($L27&gt;=VLOOKUP($D27,Parameter!$A$12:$J$17,8,FALSE),1,0),0)+IF(VLOOKUP($D27,Parameter!$A$12:$J$17,9,FALSE)&gt;0,IF($M27&gt;=VLOOKUP($D27,Parameter!$A$12:$J$17,9,FALSE),1,0),0)+IF(VLOOKUP($D27,Parameter!$A$12:$J$17,10,FALSE)&gt;0,IF($N27&gt;=VLOOKUP($D27,Parameter!$A$12:$J$17,10,FALSE),1,0),0),""))</f>
        <v/>
      </c>
      <c r="T27" s="20">
        <f>IF(OR($R27="",$R27=0),"",IFERROR($S27/$R27,""))</f>
        <v/>
      </c>
      <c r="U27" s="19">
        <f>IF(OR($R27="",$S27=""),"",$R27-$S27)</f>
        <v/>
      </c>
      <c r="V27" s="6">
        <f>IF($A27="","",IF(OR($D27="",$E27=""),"Angaben fehlen",IF($U27="","",IF($U27=0,"Anforderungen erfüllt",IF($T27&gt;=Parameter!$B$6,"Beobachtung","Lücke")))))</f>
        <v/>
      </c>
      <c r="W27" s="6">
        <f>IF($A27="","",IF(OR($D27="",$E27="",$O27="",$X27=""),"Angaben fehlen",IF($E27&lt;&gt;"Aktiv","Nicht freigegeben",IF($X27&lt;&gt;"Ja","Prüfung offen",IF($Q27&lt;0,"Unterweisung abgelaufen",IF($U27&gt;Parameter!$B$7,"Nicht freigegeben",IF($Q27&lt;=Parameter!$B$5,"Freigabe mit Frist","Freigegeben")))))))</f>
        <v/>
      </c>
      <c r="X27" s="15" t="n"/>
      <c r="Y27" s="15" t="n"/>
      <c r="Z27" s="16" t="n"/>
    </row>
    <row r="28" ht="23" customHeight="1">
      <c r="A28" s="15" t="n"/>
      <c r="B28" s="16" t="n"/>
      <c r="C28" s="15" t="n"/>
      <c r="D28" s="15" t="n"/>
      <c r="E28" s="15" t="n"/>
      <c r="F28" s="15" t="n"/>
      <c r="G28" s="15" t="n"/>
      <c r="H28" s="15" t="n"/>
      <c r="I28" s="15" t="n"/>
      <c r="J28" s="15" t="n"/>
      <c r="K28" s="15" t="n"/>
      <c r="L28" s="15" t="n"/>
      <c r="M28" s="15" t="n"/>
      <c r="N28" s="15" t="n"/>
      <c r="O28" s="17" t="n"/>
      <c r="P28" s="21">
        <f>IF(OR($A28="",$O28="",Parameter!$B$4=""),"",IFERROR(EDATE($O28,Parameter!$B$4),""))</f>
        <v/>
      </c>
      <c r="Q28" s="22">
        <f>IF($P28="","",IFERROR($P28-TODAY(),""))</f>
        <v/>
      </c>
      <c r="R28" s="22">
        <f>IF(OR($A28="",$D28=""),"",IFERROR(IF(VLOOKUP($D28,Parameter!$A$12:$J$17,2,FALSE)&gt;0,1,0)+IF(VLOOKUP($D28,Parameter!$A$12:$J$17,3,FALSE)&gt;0,1,0)+IF(VLOOKUP($D28,Parameter!$A$12:$J$17,4,FALSE)&gt;0,1,0)+IF(VLOOKUP($D28,Parameter!$A$12:$J$17,5,FALSE)&gt;0,1,0)+IF(VLOOKUP($D28,Parameter!$A$12:$J$17,6,FALSE)&gt;0,1,0)+IF(VLOOKUP($D28,Parameter!$A$12:$J$17,7,FALSE)&gt;0,1,0)+IF(VLOOKUP($D28,Parameter!$A$12:$J$17,8,FALSE)&gt;0,1,0)+IF(VLOOKUP($D28,Parameter!$A$12:$J$17,9,FALSE)&gt;0,1,0)+IF(VLOOKUP($D28,Parameter!$A$12:$J$17,10,FALSE)&gt;0,1,0),""))</f>
        <v/>
      </c>
      <c r="S28" s="22">
        <f>IF(OR($A28="",$D28=""),"",IFERROR(IF(VLOOKUP($D28,Parameter!$A$12:$J$17,2,FALSE)&gt;0,IF($F28&gt;=VLOOKUP($D28,Parameter!$A$12:$J$17,2,FALSE),1,0),0)+IF(VLOOKUP($D28,Parameter!$A$12:$J$17,3,FALSE)&gt;0,IF($G28&gt;=VLOOKUP($D28,Parameter!$A$12:$J$17,3,FALSE),1,0),0)+IF(VLOOKUP($D28,Parameter!$A$12:$J$17,4,FALSE)&gt;0,IF($H28&gt;=VLOOKUP($D28,Parameter!$A$12:$J$17,4,FALSE),1,0),0)+IF(VLOOKUP($D28,Parameter!$A$12:$J$17,5,FALSE)&gt;0,IF($I28&gt;=VLOOKUP($D28,Parameter!$A$12:$J$17,5,FALSE),1,0),0)+IF(VLOOKUP($D28,Parameter!$A$12:$J$17,6,FALSE)&gt;0,IF($J28&gt;=VLOOKUP($D28,Parameter!$A$12:$J$17,6,FALSE),1,0),0)+IF(VLOOKUP($D28,Parameter!$A$12:$J$17,7,FALSE)&gt;0,IF($K28&gt;=VLOOKUP($D28,Parameter!$A$12:$J$17,7,FALSE),1,0),0)+IF(VLOOKUP($D28,Parameter!$A$12:$J$17,8,FALSE)&gt;0,IF($L28&gt;=VLOOKUP($D28,Parameter!$A$12:$J$17,8,FALSE),1,0),0)+IF(VLOOKUP($D28,Parameter!$A$12:$J$17,9,FALSE)&gt;0,IF($M28&gt;=VLOOKUP($D28,Parameter!$A$12:$J$17,9,FALSE),1,0),0)+IF(VLOOKUP($D28,Parameter!$A$12:$J$17,10,FALSE)&gt;0,IF($N28&gt;=VLOOKUP($D28,Parameter!$A$12:$J$17,10,FALSE),1,0),0),""))</f>
        <v/>
      </c>
      <c r="T28" s="23">
        <f>IF(OR($R28="",$R28=0),"",IFERROR($S28/$R28,""))</f>
        <v/>
      </c>
      <c r="U28" s="22">
        <f>IF(OR($R28="",$S28=""),"",$R28-$S28)</f>
        <v/>
      </c>
      <c r="V28" s="4">
        <f>IF($A28="","",IF(OR($D28="",$E28=""),"Angaben fehlen",IF($U28="","",IF($U28=0,"Anforderungen erfüllt",IF($T28&gt;=Parameter!$B$6,"Beobachtung","Lücke")))))</f>
        <v/>
      </c>
      <c r="W28" s="4">
        <f>IF($A28="","",IF(OR($D28="",$E28="",$O28="",$X28=""),"Angaben fehlen",IF($E28&lt;&gt;"Aktiv","Nicht freigegeben",IF($X28&lt;&gt;"Ja","Prüfung offen",IF($Q28&lt;0,"Unterweisung abgelaufen",IF($U28&gt;Parameter!$B$7,"Nicht freigegeben",IF($Q28&lt;=Parameter!$B$5,"Freigabe mit Frist","Freigegeben")))))))</f>
        <v/>
      </c>
      <c r="X28" s="15" t="n"/>
      <c r="Y28" s="15" t="n"/>
      <c r="Z28" s="16" t="n"/>
    </row>
    <row r="29" ht="23" customHeight="1">
      <c r="A29" s="15" t="n"/>
      <c r="B29" s="16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5" t="n"/>
      <c r="M29" s="15" t="n"/>
      <c r="N29" s="15" t="n"/>
      <c r="O29" s="17" t="n"/>
      <c r="P29" s="18">
        <f>IF(OR($A29="",$O29="",Parameter!$B$4=""),"",IFERROR(EDATE($O29,Parameter!$B$4),""))</f>
        <v/>
      </c>
      <c r="Q29" s="19">
        <f>IF($P29="","",IFERROR($P29-TODAY(),""))</f>
        <v/>
      </c>
      <c r="R29" s="19">
        <f>IF(OR($A29="",$D29=""),"",IFERROR(IF(VLOOKUP($D29,Parameter!$A$12:$J$17,2,FALSE)&gt;0,1,0)+IF(VLOOKUP($D29,Parameter!$A$12:$J$17,3,FALSE)&gt;0,1,0)+IF(VLOOKUP($D29,Parameter!$A$12:$J$17,4,FALSE)&gt;0,1,0)+IF(VLOOKUP($D29,Parameter!$A$12:$J$17,5,FALSE)&gt;0,1,0)+IF(VLOOKUP($D29,Parameter!$A$12:$J$17,6,FALSE)&gt;0,1,0)+IF(VLOOKUP($D29,Parameter!$A$12:$J$17,7,FALSE)&gt;0,1,0)+IF(VLOOKUP($D29,Parameter!$A$12:$J$17,8,FALSE)&gt;0,1,0)+IF(VLOOKUP($D29,Parameter!$A$12:$J$17,9,FALSE)&gt;0,1,0)+IF(VLOOKUP($D29,Parameter!$A$12:$J$17,10,FALSE)&gt;0,1,0),""))</f>
        <v/>
      </c>
      <c r="S29" s="19">
        <f>IF(OR($A29="",$D29=""),"",IFERROR(IF(VLOOKUP($D29,Parameter!$A$12:$J$17,2,FALSE)&gt;0,IF($F29&gt;=VLOOKUP($D29,Parameter!$A$12:$J$17,2,FALSE),1,0),0)+IF(VLOOKUP($D29,Parameter!$A$12:$J$17,3,FALSE)&gt;0,IF($G29&gt;=VLOOKUP($D29,Parameter!$A$12:$J$17,3,FALSE),1,0),0)+IF(VLOOKUP($D29,Parameter!$A$12:$J$17,4,FALSE)&gt;0,IF($H29&gt;=VLOOKUP($D29,Parameter!$A$12:$J$17,4,FALSE),1,0),0)+IF(VLOOKUP($D29,Parameter!$A$12:$J$17,5,FALSE)&gt;0,IF($I29&gt;=VLOOKUP($D29,Parameter!$A$12:$J$17,5,FALSE),1,0),0)+IF(VLOOKUP($D29,Parameter!$A$12:$J$17,6,FALSE)&gt;0,IF($J29&gt;=VLOOKUP($D29,Parameter!$A$12:$J$17,6,FALSE),1,0),0)+IF(VLOOKUP($D29,Parameter!$A$12:$J$17,7,FALSE)&gt;0,IF($K29&gt;=VLOOKUP($D29,Parameter!$A$12:$J$17,7,FALSE),1,0),0)+IF(VLOOKUP($D29,Parameter!$A$12:$J$17,8,FALSE)&gt;0,IF($L29&gt;=VLOOKUP($D29,Parameter!$A$12:$J$17,8,FALSE),1,0),0)+IF(VLOOKUP($D29,Parameter!$A$12:$J$17,9,FALSE)&gt;0,IF($M29&gt;=VLOOKUP($D29,Parameter!$A$12:$J$17,9,FALSE),1,0),0)+IF(VLOOKUP($D29,Parameter!$A$12:$J$17,10,FALSE)&gt;0,IF($N29&gt;=VLOOKUP($D29,Parameter!$A$12:$J$17,10,FALSE),1,0),0),""))</f>
        <v/>
      </c>
      <c r="T29" s="20">
        <f>IF(OR($R29="",$R29=0),"",IFERROR($S29/$R29,""))</f>
        <v/>
      </c>
      <c r="U29" s="19">
        <f>IF(OR($R29="",$S29=""),"",$R29-$S29)</f>
        <v/>
      </c>
      <c r="V29" s="6">
        <f>IF($A29="","",IF(OR($D29="",$E29=""),"Angaben fehlen",IF($U29="","",IF($U29=0,"Anforderungen erfüllt",IF($T29&gt;=Parameter!$B$6,"Beobachtung","Lücke")))))</f>
        <v/>
      </c>
      <c r="W29" s="6">
        <f>IF($A29="","",IF(OR($D29="",$E29="",$O29="",$X29=""),"Angaben fehlen",IF($E29&lt;&gt;"Aktiv","Nicht freigegeben",IF($X29&lt;&gt;"Ja","Prüfung offen",IF($Q29&lt;0,"Unterweisung abgelaufen",IF($U29&gt;Parameter!$B$7,"Nicht freigegeben",IF($Q29&lt;=Parameter!$B$5,"Freigabe mit Frist","Freigegeben")))))))</f>
        <v/>
      </c>
      <c r="X29" s="15" t="n"/>
      <c r="Y29" s="15" t="n"/>
      <c r="Z29" s="16" t="n"/>
    </row>
    <row r="30" ht="23" customHeight="1">
      <c r="A30" s="15" t="n"/>
      <c r="B30" s="16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7" t="n"/>
      <c r="P30" s="21">
        <f>IF(OR($A30="",$O30="",Parameter!$B$4=""),"",IFERROR(EDATE($O30,Parameter!$B$4),""))</f>
        <v/>
      </c>
      <c r="Q30" s="22">
        <f>IF($P30="","",IFERROR($P30-TODAY(),""))</f>
        <v/>
      </c>
      <c r="R30" s="22">
        <f>IF(OR($A30="",$D30=""),"",IFERROR(IF(VLOOKUP($D30,Parameter!$A$12:$J$17,2,FALSE)&gt;0,1,0)+IF(VLOOKUP($D30,Parameter!$A$12:$J$17,3,FALSE)&gt;0,1,0)+IF(VLOOKUP($D30,Parameter!$A$12:$J$17,4,FALSE)&gt;0,1,0)+IF(VLOOKUP($D30,Parameter!$A$12:$J$17,5,FALSE)&gt;0,1,0)+IF(VLOOKUP($D30,Parameter!$A$12:$J$17,6,FALSE)&gt;0,1,0)+IF(VLOOKUP($D30,Parameter!$A$12:$J$17,7,FALSE)&gt;0,1,0)+IF(VLOOKUP($D30,Parameter!$A$12:$J$17,8,FALSE)&gt;0,1,0)+IF(VLOOKUP($D30,Parameter!$A$12:$J$17,9,FALSE)&gt;0,1,0)+IF(VLOOKUP($D30,Parameter!$A$12:$J$17,10,FALSE)&gt;0,1,0),""))</f>
        <v/>
      </c>
      <c r="S30" s="22">
        <f>IF(OR($A30="",$D30=""),"",IFERROR(IF(VLOOKUP($D30,Parameter!$A$12:$J$17,2,FALSE)&gt;0,IF($F30&gt;=VLOOKUP($D30,Parameter!$A$12:$J$17,2,FALSE),1,0),0)+IF(VLOOKUP($D30,Parameter!$A$12:$J$17,3,FALSE)&gt;0,IF($G30&gt;=VLOOKUP($D30,Parameter!$A$12:$J$17,3,FALSE),1,0),0)+IF(VLOOKUP($D30,Parameter!$A$12:$J$17,4,FALSE)&gt;0,IF($H30&gt;=VLOOKUP($D30,Parameter!$A$12:$J$17,4,FALSE),1,0),0)+IF(VLOOKUP($D30,Parameter!$A$12:$J$17,5,FALSE)&gt;0,IF($I30&gt;=VLOOKUP($D30,Parameter!$A$12:$J$17,5,FALSE),1,0),0)+IF(VLOOKUP($D30,Parameter!$A$12:$J$17,6,FALSE)&gt;0,IF($J30&gt;=VLOOKUP($D30,Parameter!$A$12:$J$17,6,FALSE),1,0),0)+IF(VLOOKUP($D30,Parameter!$A$12:$J$17,7,FALSE)&gt;0,IF($K30&gt;=VLOOKUP($D30,Parameter!$A$12:$J$17,7,FALSE),1,0),0)+IF(VLOOKUP($D30,Parameter!$A$12:$J$17,8,FALSE)&gt;0,IF($L30&gt;=VLOOKUP($D30,Parameter!$A$12:$J$17,8,FALSE),1,0),0)+IF(VLOOKUP($D30,Parameter!$A$12:$J$17,9,FALSE)&gt;0,IF($M30&gt;=VLOOKUP($D30,Parameter!$A$12:$J$17,9,FALSE),1,0),0)+IF(VLOOKUP($D30,Parameter!$A$12:$J$17,10,FALSE)&gt;0,IF($N30&gt;=VLOOKUP($D30,Parameter!$A$12:$J$17,10,FALSE),1,0),0),""))</f>
        <v/>
      </c>
      <c r="T30" s="23">
        <f>IF(OR($R30="",$R30=0),"",IFERROR($S30/$R30,""))</f>
        <v/>
      </c>
      <c r="U30" s="22">
        <f>IF(OR($R30="",$S30=""),"",$R30-$S30)</f>
        <v/>
      </c>
      <c r="V30" s="4">
        <f>IF($A30="","",IF(OR($D30="",$E30=""),"Angaben fehlen",IF($U30="","",IF($U30=0,"Anforderungen erfüllt",IF($T30&gt;=Parameter!$B$6,"Beobachtung","Lücke")))))</f>
        <v/>
      </c>
      <c r="W30" s="4">
        <f>IF($A30="","",IF(OR($D30="",$E30="",$O30="",$X30=""),"Angaben fehlen",IF($E30&lt;&gt;"Aktiv","Nicht freigegeben",IF($X30&lt;&gt;"Ja","Prüfung offen",IF($Q30&lt;0,"Unterweisung abgelaufen",IF($U30&gt;Parameter!$B$7,"Nicht freigegeben",IF($Q30&lt;=Parameter!$B$5,"Freigabe mit Frist","Freigegeben")))))))</f>
        <v/>
      </c>
      <c r="X30" s="15" t="n"/>
      <c r="Y30" s="15" t="n"/>
      <c r="Z30" s="16" t="n"/>
    </row>
    <row r="31" ht="23" customHeight="1">
      <c r="A31" s="15" t="n"/>
      <c r="B31" s="16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5" t="n"/>
      <c r="O31" s="17" t="n"/>
      <c r="P31" s="18">
        <f>IF(OR($A31="",$O31="",Parameter!$B$4=""),"",IFERROR(EDATE($O31,Parameter!$B$4),""))</f>
        <v/>
      </c>
      <c r="Q31" s="19">
        <f>IF($P31="","",IFERROR($P31-TODAY(),""))</f>
        <v/>
      </c>
      <c r="R31" s="19">
        <f>IF(OR($A31="",$D31=""),"",IFERROR(IF(VLOOKUP($D31,Parameter!$A$12:$J$17,2,FALSE)&gt;0,1,0)+IF(VLOOKUP($D31,Parameter!$A$12:$J$17,3,FALSE)&gt;0,1,0)+IF(VLOOKUP($D31,Parameter!$A$12:$J$17,4,FALSE)&gt;0,1,0)+IF(VLOOKUP($D31,Parameter!$A$12:$J$17,5,FALSE)&gt;0,1,0)+IF(VLOOKUP($D31,Parameter!$A$12:$J$17,6,FALSE)&gt;0,1,0)+IF(VLOOKUP($D31,Parameter!$A$12:$J$17,7,FALSE)&gt;0,1,0)+IF(VLOOKUP($D31,Parameter!$A$12:$J$17,8,FALSE)&gt;0,1,0)+IF(VLOOKUP($D31,Parameter!$A$12:$J$17,9,FALSE)&gt;0,1,0)+IF(VLOOKUP($D31,Parameter!$A$12:$J$17,10,FALSE)&gt;0,1,0),""))</f>
        <v/>
      </c>
      <c r="S31" s="19">
        <f>IF(OR($A31="",$D31=""),"",IFERROR(IF(VLOOKUP($D31,Parameter!$A$12:$J$17,2,FALSE)&gt;0,IF($F31&gt;=VLOOKUP($D31,Parameter!$A$12:$J$17,2,FALSE),1,0),0)+IF(VLOOKUP($D31,Parameter!$A$12:$J$17,3,FALSE)&gt;0,IF($G31&gt;=VLOOKUP($D31,Parameter!$A$12:$J$17,3,FALSE),1,0),0)+IF(VLOOKUP($D31,Parameter!$A$12:$J$17,4,FALSE)&gt;0,IF($H31&gt;=VLOOKUP($D31,Parameter!$A$12:$J$17,4,FALSE),1,0),0)+IF(VLOOKUP($D31,Parameter!$A$12:$J$17,5,FALSE)&gt;0,IF($I31&gt;=VLOOKUP($D31,Parameter!$A$12:$J$17,5,FALSE),1,0),0)+IF(VLOOKUP($D31,Parameter!$A$12:$J$17,6,FALSE)&gt;0,IF($J31&gt;=VLOOKUP($D31,Parameter!$A$12:$J$17,6,FALSE),1,0),0)+IF(VLOOKUP($D31,Parameter!$A$12:$J$17,7,FALSE)&gt;0,IF($K31&gt;=VLOOKUP($D31,Parameter!$A$12:$J$17,7,FALSE),1,0),0)+IF(VLOOKUP($D31,Parameter!$A$12:$J$17,8,FALSE)&gt;0,IF($L31&gt;=VLOOKUP($D31,Parameter!$A$12:$J$17,8,FALSE),1,0),0)+IF(VLOOKUP($D31,Parameter!$A$12:$J$17,9,FALSE)&gt;0,IF($M31&gt;=VLOOKUP($D31,Parameter!$A$12:$J$17,9,FALSE),1,0),0)+IF(VLOOKUP($D31,Parameter!$A$12:$J$17,10,FALSE)&gt;0,IF($N31&gt;=VLOOKUP($D31,Parameter!$A$12:$J$17,10,FALSE),1,0),0),""))</f>
        <v/>
      </c>
      <c r="T31" s="20">
        <f>IF(OR($R31="",$R31=0),"",IFERROR($S31/$R31,""))</f>
        <v/>
      </c>
      <c r="U31" s="19">
        <f>IF(OR($R31="",$S31=""),"",$R31-$S31)</f>
        <v/>
      </c>
      <c r="V31" s="6">
        <f>IF($A31="","",IF(OR($D31="",$E31=""),"Angaben fehlen",IF($U31="","",IF($U31=0,"Anforderungen erfüllt",IF($T31&gt;=Parameter!$B$6,"Beobachtung","Lücke")))))</f>
        <v/>
      </c>
      <c r="W31" s="6">
        <f>IF($A31="","",IF(OR($D31="",$E31="",$O31="",$X31=""),"Angaben fehlen",IF($E31&lt;&gt;"Aktiv","Nicht freigegeben",IF($X31&lt;&gt;"Ja","Prüfung offen",IF($Q31&lt;0,"Unterweisung abgelaufen",IF($U31&gt;Parameter!$B$7,"Nicht freigegeben",IF($Q31&lt;=Parameter!$B$5,"Freigabe mit Frist","Freigegeben")))))))</f>
        <v/>
      </c>
      <c r="X31" s="15" t="n"/>
      <c r="Y31" s="15" t="n"/>
      <c r="Z31" s="16" t="n"/>
    </row>
    <row r="32" ht="23" customHeight="1">
      <c r="A32" s="15" t="n"/>
      <c r="B32" s="16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5" t="n"/>
      <c r="M32" s="15" t="n"/>
      <c r="N32" s="15" t="n"/>
      <c r="O32" s="17" t="n"/>
      <c r="P32" s="21">
        <f>IF(OR($A32="",$O32="",Parameter!$B$4=""),"",IFERROR(EDATE($O32,Parameter!$B$4),""))</f>
        <v/>
      </c>
      <c r="Q32" s="22">
        <f>IF($P32="","",IFERROR($P32-TODAY(),""))</f>
        <v/>
      </c>
      <c r="R32" s="22">
        <f>IF(OR($A32="",$D32=""),"",IFERROR(IF(VLOOKUP($D32,Parameter!$A$12:$J$17,2,FALSE)&gt;0,1,0)+IF(VLOOKUP($D32,Parameter!$A$12:$J$17,3,FALSE)&gt;0,1,0)+IF(VLOOKUP($D32,Parameter!$A$12:$J$17,4,FALSE)&gt;0,1,0)+IF(VLOOKUP($D32,Parameter!$A$12:$J$17,5,FALSE)&gt;0,1,0)+IF(VLOOKUP($D32,Parameter!$A$12:$J$17,6,FALSE)&gt;0,1,0)+IF(VLOOKUP($D32,Parameter!$A$12:$J$17,7,FALSE)&gt;0,1,0)+IF(VLOOKUP($D32,Parameter!$A$12:$J$17,8,FALSE)&gt;0,1,0)+IF(VLOOKUP($D32,Parameter!$A$12:$J$17,9,FALSE)&gt;0,1,0)+IF(VLOOKUP($D32,Parameter!$A$12:$J$17,10,FALSE)&gt;0,1,0),""))</f>
        <v/>
      </c>
      <c r="S32" s="22">
        <f>IF(OR($A32="",$D32=""),"",IFERROR(IF(VLOOKUP($D32,Parameter!$A$12:$J$17,2,FALSE)&gt;0,IF($F32&gt;=VLOOKUP($D32,Parameter!$A$12:$J$17,2,FALSE),1,0),0)+IF(VLOOKUP($D32,Parameter!$A$12:$J$17,3,FALSE)&gt;0,IF($G32&gt;=VLOOKUP($D32,Parameter!$A$12:$J$17,3,FALSE),1,0),0)+IF(VLOOKUP($D32,Parameter!$A$12:$J$17,4,FALSE)&gt;0,IF($H32&gt;=VLOOKUP($D32,Parameter!$A$12:$J$17,4,FALSE),1,0),0)+IF(VLOOKUP($D32,Parameter!$A$12:$J$17,5,FALSE)&gt;0,IF($I32&gt;=VLOOKUP($D32,Parameter!$A$12:$J$17,5,FALSE),1,0),0)+IF(VLOOKUP($D32,Parameter!$A$12:$J$17,6,FALSE)&gt;0,IF($J32&gt;=VLOOKUP($D32,Parameter!$A$12:$J$17,6,FALSE),1,0),0)+IF(VLOOKUP($D32,Parameter!$A$12:$J$17,7,FALSE)&gt;0,IF($K32&gt;=VLOOKUP($D32,Parameter!$A$12:$J$17,7,FALSE),1,0),0)+IF(VLOOKUP($D32,Parameter!$A$12:$J$17,8,FALSE)&gt;0,IF($L32&gt;=VLOOKUP($D32,Parameter!$A$12:$J$17,8,FALSE),1,0),0)+IF(VLOOKUP($D32,Parameter!$A$12:$J$17,9,FALSE)&gt;0,IF($M32&gt;=VLOOKUP($D32,Parameter!$A$12:$J$17,9,FALSE),1,0),0)+IF(VLOOKUP($D32,Parameter!$A$12:$J$17,10,FALSE)&gt;0,IF($N32&gt;=VLOOKUP($D32,Parameter!$A$12:$J$17,10,FALSE),1,0),0),""))</f>
        <v/>
      </c>
      <c r="T32" s="23">
        <f>IF(OR($R32="",$R32=0),"",IFERROR($S32/$R32,""))</f>
        <v/>
      </c>
      <c r="U32" s="22">
        <f>IF(OR($R32="",$S32=""),"",$R32-$S32)</f>
        <v/>
      </c>
      <c r="V32" s="4">
        <f>IF($A32="","",IF(OR($D32="",$E32=""),"Angaben fehlen",IF($U32="","",IF($U32=0,"Anforderungen erfüllt",IF($T32&gt;=Parameter!$B$6,"Beobachtung","Lücke")))))</f>
        <v/>
      </c>
      <c r="W32" s="4">
        <f>IF($A32="","",IF(OR($D32="",$E32="",$O32="",$X32=""),"Angaben fehlen",IF($E32&lt;&gt;"Aktiv","Nicht freigegeben",IF($X32&lt;&gt;"Ja","Prüfung offen",IF($Q32&lt;0,"Unterweisung abgelaufen",IF($U32&gt;Parameter!$B$7,"Nicht freigegeben",IF($Q32&lt;=Parameter!$B$5,"Freigabe mit Frist","Freigegeben")))))))</f>
        <v/>
      </c>
      <c r="X32" s="15" t="n"/>
      <c r="Y32" s="15" t="n"/>
      <c r="Z32" s="16" t="n"/>
    </row>
    <row r="33" ht="23" customHeight="1">
      <c r="A33" s="15" t="n"/>
      <c r="B33" s="16" t="n"/>
      <c r="C33" s="15" t="n"/>
      <c r="D33" s="15" t="n"/>
      <c r="E33" s="15" t="n"/>
      <c r="F33" s="15" t="n"/>
      <c r="G33" s="15" t="n"/>
      <c r="H33" s="15" t="n"/>
      <c r="I33" s="15" t="n"/>
      <c r="J33" s="15" t="n"/>
      <c r="K33" s="15" t="n"/>
      <c r="L33" s="15" t="n"/>
      <c r="M33" s="15" t="n"/>
      <c r="N33" s="15" t="n"/>
      <c r="O33" s="17" t="n"/>
      <c r="P33" s="18">
        <f>IF(OR($A33="",$O33="",Parameter!$B$4=""),"",IFERROR(EDATE($O33,Parameter!$B$4),""))</f>
        <v/>
      </c>
      <c r="Q33" s="19">
        <f>IF($P33="","",IFERROR($P33-TODAY(),""))</f>
        <v/>
      </c>
      <c r="R33" s="19">
        <f>IF(OR($A33="",$D33=""),"",IFERROR(IF(VLOOKUP($D33,Parameter!$A$12:$J$17,2,FALSE)&gt;0,1,0)+IF(VLOOKUP($D33,Parameter!$A$12:$J$17,3,FALSE)&gt;0,1,0)+IF(VLOOKUP($D33,Parameter!$A$12:$J$17,4,FALSE)&gt;0,1,0)+IF(VLOOKUP($D33,Parameter!$A$12:$J$17,5,FALSE)&gt;0,1,0)+IF(VLOOKUP($D33,Parameter!$A$12:$J$17,6,FALSE)&gt;0,1,0)+IF(VLOOKUP($D33,Parameter!$A$12:$J$17,7,FALSE)&gt;0,1,0)+IF(VLOOKUP($D33,Parameter!$A$12:$J$17,8,FALSE)&gt;0,1,0)+IF(VLOOKUP($D33,Parameter!$A$12:$J$17,9,FALSE)&gt;0,1,0)+IF(VLOOKUP($D33,Parameter!$A$12:$J$17,10,FALSE)&gt;0,1,0),""))</f>
        <v/>
      </c>
      <c r="S33" s="19">
        <f>IF(OR($A33="",$D33=""),"",IFERROR(IF(VLOOKUP($D33,Parameter!$A$12:$J$17,2,FALSE)&gt;0,IF($F33&gt;=VLOOKUP($D33,Parameter!$A$12:$J$17,2,FALSE),1,0),0)+IF(VLOOKUP($D33,Parameter!$A$12:$J$17,3,FALSE)&gt;0,IF($G33&gt;=VLOOKUP($D33,Parameter!$A$12:$J$17,3,FALSE),1,0),0)+IF(VLOOKUP($D33,Parameter!$A$12:$J$17,4,FALSE)&gt;0,IF($H33&gt;=VLOOKUP($D33,Parameter!$A$12:$J$17,4,FALSE),1,0),0)+IF(VLOOKUP($D33,Parameter!$A$12:$J$17,5,FALSE)&gt;0,IF($I33&gt;=VLOOKUP($D33,Parameter!$A$12:$J$17,5,FALSE),1,0),0)+IF(VLOOKUP($D33,Parameter!$A$12:$J$17,6,FALSE)&gt;0,IF($J33&gt;=VLOOKUP($D33,Parameter!$A$12:$J$17,6,FALSE),1,0),0)+IF(VLOOKUP($D33,Parameter!$A$12:$J$17,7,FALSE)&gt;0,IF($K33&gt;=VLOOKUP($D33,Parameter!$A$12:$J$17,7,FALSE),1,0),0)+IF(VLOOKUP($D33,Parameter!$A$12:$J$17,8,FALSE)&gt;0,IF($L33&gt;=VLOOKUP($D33,Parameter!$A$12:$J$17,8,FALSE),1,0),0)+IF(VLOOKUP($D33,Parameter!$A$12:$J$17,9,FALSE)&gt;0,IF($M33&gt;=VLOOKUP($D33,Parameter!$A$12:$J$17,9,FALSE),1,0),0)+IF(VLOOKUP($D33,Parameter!$A$12:$J$17,10,FALSE)&gt;0,IF($N33&gt;=VLOOKUP($D33,Parameter!$A$12:$J$17,10,FALSE),1,0),0),""))</f>
        <v/>
      </c>
      <c r="T33" s="20">
        <f>IF(OR($R33="",$R33=0),"",IFERROR($S33/$R33,""))</f>
        <v/>
      </c>
      <c r="U33" s="19">
        <f>IF(OR($R33="",$S33=""),"",$R33-$S33)</f>
        <v/>
      </c>
      <c r="V33" s="6">
        <f>IF($A33="","",IF(OR($D33="",$E33=""),"Angaben fehlen",IF($U33="","",IF($U33=0,"Anforderungen erfüllt",IF($T33&gt;=Parameter!$B$6,"Beobachtung","Lücke")))))</f>
        <v/>
      </c>
      <c r="W33" s="6">
        <f>IF($A33="","",IF(OR($D33="",$E33="",$O33="",$X33=""),"Angaben fehlen",IF($E33&lt;&gt;"Aktiv","Nicht freigegeben",IF($X33&lt;&gt;"Ja","Prüfung offen",IF($Q33&lt;0,"Unterweisung abgelaufen",IF($U33&gt;Parameter!$B$7,"Nicht freigegeben",IF($Q33&lt;=Parameter!$B$5,"Freigabe mit Frist","Freigegeben")))))))</f>
        <v/>
      </c>
      <c r="X33" s="15" t="n"/>
      <c r="Y33" s="15" t="n"/>
      <c r="Z33" s="16" t="n"/>
    </row>
    <row r="34" ht="23" customHeight="1">
      <c r="A34" s="15" t="n"/>
      <c r="B34" s="16" t="n"/>
      <c r="C34" s="15" t="n"/>
      <c r="D34" s="15" t="n"/>
      <c r="E34" s="15" t="n"/>
      <c r="F34" s="15" t="n"/>
      <c r="G34" s="15" t="n"/>
      <c r="H34" s="15" t="n"/>
      <c r="I34" s="15" t="n"/>
      <c r="J34" s="15" t="n"/>
      <c r="K34" s="15" t="n"/>
      <c r="L34" s="15" t="n"/>
      <c r="M34" s="15" t="n"/>
      <c r="N34" s="15" t="n"/>
      <c r="O34" s="17" t="n"/>
      <c r="P34" s="21">
        <f>IF(OR($A34="",$O34="",Parameter!$B$4=""),"",IFERROR(EDATE($O34,Parameter!$B$4),""))</f>
        <v/>
      </c>
      <c r="Q34" s="22">
        <f>IF($P34="","",IFERROR($P34-TODAY(),""))</f>
        <v/>
      </c>
      <c r="R34" s="22">
        <f>IF(OR($A34="",$D34=""),"",IFERROR(IF(VLOOKUP($D34,Parameter!$A$12:$J$17,2,FALSE)&gt;0,1,0)+IF(VLOOKUP($D34,Parameter!$A$12:$J$17,3,FALSE)&gt;0,1,0)+IF(VLOOKUP($D34,Parameter!$A$12:$J$17,4,FALSE)&gt;0,1,0)+IF(VLOOKUP($D34,Parameter!$A$12:$J$17,5,FALSE)&gt;0,1,0)+IF(VLOOKUP($D34,Parameter!$A$12:$J$17,6,FALSE)&gt;0,1,0)+IF(VLOOKUP($D34,Parameter!$A$12:$J$17,7,FALSE)&gt;0,1,0)+IF(VLOOKUP($D34,Parameter!$A$12:$J$17,8,FALSE)&gt;0,1,0)+IF(VLOOKUP($D34,Parameter!$A$12:$J$17,9,FALSE)&gt;0,1,0)+IF(VLOOKUP($D34,Parameter!$A$12:$J$17,10,FALSE)&gt;0,1,0),""))</f>
        <v/>
      </c>
      <c r="S34" s="22">
        <f>IF(OR($A34="",$D34=""),"",IFERROR(IF(VLOOKUP($D34,Parameter!$A$12:$J$17,2,FALSE)&gt;0,IF($F34&gt;=VLOOKUP($D34,Parameter!$A$12:$J$17,2,FALSE),1,0),0)+IF(VLOOKUP($D34,Parameter!$A$12:$J$17,3,FALSE)&gt;0,IF($G34&gt;=VLOOKUP($D34,Parameter!$A$12:$J$17,3,FALSE),1,0),0)+IF(VLOOKUP($D34,Parameter!$A$12:$J$17,4,FALSE)&gt;0,IF($H34&gt;=VLOOKUP($D34,Parameter!$A$12:$J$17,4,FALSE),1,0),0)+IF(VLOOKUP($D34,Parameter!$A$12:$J$17,5,FALSE)&gt;0,IF($I34&gt;=VLOOKUP($D34,Parameter!$A$12:$J$17,5,FALSE),1,0),0)+IF(VLOOKUP($D34,Parameter!$A$12:$J$17,6,FALSE)&gt;0,IF($J34&gt;=VLOOKUP($D34,Parameter!$A$12:$J$17,6,FALSE),1,0),0)+IF(VLOOKUP($D34,Parameter!$A$12:$J$17,7,FALSE)&gt;0,IF($K34&gt;=VLOOKUP($D34,Parameter!$A$12:$J$17,7,FALSE),1,0),0)+IF(VLOOKUP($D34,Parameter!$A$12:$J$17,8,FALSE)&gt;0,IF($L34&gt;=VLOOKUP($D34,Parameter!$A$12:$J$17,8,FALSE),1,0),0)+IF(VLOOKUP($D34,Parameter!$A$12:$J$17,9,FALSE)&gt;0,IF($M34&gt;=VLOOKUP($D34,Parameter!$A$12:$J$17,9,FALSE),1,0),0)+IF(VLOOKUP($D34,Parameter!$A$12:$J$17,10,FALSE)&gt;0,IF($N34&gt;=VLOOKUP($D34,Parameter!$A$12:$J$17,10,FALSE),1,0),0),""))</f>
        <v/>
      </c>
      <c r="T34" s="23">
        <f>IF(OR($R34="",$R34=0),"",IFERROR($S34/$R34,""))</f>
        <v/>
      </c>
      <c r="U34" s="22">
        <f>IF(OR($R34="",$S34=""),"",$R34-$S34)</f>
        <v/>
      </c>
      <c r="V34" s="4">
        <f>IF($A34="","",IF(OR($D34="",$E34=""),"Angaben fehlen",IF($U34="","",IF($U34=0,"Anforderungen erfüllt",IF($T34&gt;=Parameter!$B$6,"Beobachtung","Lücke")))))</f>
        <v/>
      </c>
      <c r="W34" s="4">
        <f>IF($A34="","",IF(OR($D34="",$E34="",$O34="",$X34=""),"Angaben fehlen",IF($E34&lt;&gt;"Aktiv","Nicht freigegeben",IF($X34&lt;&gt;"Ja","Prüfung offen",IF($Q34&lt;0,"Unterweisung abgelaufen",IF($U34&gt;Parameter!$B$7,"Nicht freigegeben",IF($Q34&lt;=Parameter!$B$5,"Freigabe mit Frist","Freigegeben")))))))</f>
        <v/>
      </c>
      <c r="X34" s="15" t="n"/>
      <c r="Y34" s="15" t="n"/>
      <c r="Z34" s="16" t="n"/>
    </row>
    <row r="35" ht="23" customHeight="1">
      <c r="A35" s="15" t="n"/>
      <c r="B35" s="16" t="n"/>
      <c r="C35" s="15" t="n"/>
      <c r="D35" s="15" t="n"/>
      <c r="E35" s="15" t="n"/>
      <c r="F35" s="15" t="n"/>
      <c r="G35" s="15" t="n"/>
      <c r="H35" s="15" t="n"/>
      <c r="I35" s="15" t="n"/>
      <c r="J35" s="15" t="n"/>
      <c r="K35" s="15" t="n"/>
      <c r="L35" s="15" t="n"/>
      <c r="M35" s="15" t="n"/>
      <c r="N35" s="15" t="n"/>
      <c r="O35" s="17" t="n"/>
      <c r="P35" s="18">
        <f>IF(OR($A35="",$O35="",Parameter!$B$4=""),"",IFERROR(EDATE($O35,Parameter!$B$4),""))</f>
        <v/>
      </c>
      <c r="Q35" s="19">
        <f>IF($P35="","",IFERROR($P35-TODAY(),""))</f>
        <v/>
      </c>
      <c r="R35" s="19">
        <f>IF(OR($A35="",$D35=""),"",IFERROR(IF(VLOOKUP($D35,Parameter!$A$12:$J$17,2,FALSE)&gt;0,1,0)+IF(VLOOKUP($D35,Parameter!$A$12:$J$17,3,FALSE)&gt;0,1,0)+IF(VLOOKUP($D35,Parameter!$A$12:$J$17,4,FALSE)&gt;0,1,0)+IF(VLOOKUP($D35,Parameter!$A$12:$J$17,5,FALSE)&gt;0,1,0)+IF(VLOOKUP($D35,Parameter!$A$12:$J$17,6,FALSE)&gt;0,1,0)+IF(VLOOKUP($D35,Parameter!$A$12:$J$17,7,FALSE)&gt;0,1,0)+IF(VLOOKUP($D35,Parameter!$A$12:$J$17,8,FALSE)&gt;0,1,0)+IF(VLOOKUP($D35,Parameter!$A$12:$J$17,9,FALSE)&gt;0,1,0)+IF(VLOOKUP($D35,Parameter!$A$12:$J$17,10,FALSE)&gt;0,1,0),""))</f>
        <v/>
      </c>
      <c r="S35" s="19">
        <f>IF(OR($A35="",$D35=""),"",IFERROR(IF(VLOOKUP($D35,Parameter!$A$12:$J$17,2,FALSE)&gt;0,IF($F35&gt;=VLOOKUP($D35,Parameter!$A$12:$J$17,2,FALSE),1,0),0)+IF(VLOOKUP($D35,Parameter!$A$12:$J$17,3,FALSE)&gt;0,IF($G35&gt;=VLOOKUP($D35,Parameter!$A$12:$J$17,3,FALSE),1,0),0)+IF(VLOOKUP($D35,Parameter!$A$12:$J$17,4,FALSE)&gt;0,IF($H35&gt;=VLOOKUP($D35,Parameter!$A$12:$J$17,4,FALSE),1,0),0)+IF(VLOOKUP($D35,Parameter!$A$12:$J$17,5,FALSE)&gt;0,IF($I35&gt;=VLOOKUP($D35,Parameter!$A$12:$J$17,5,FALSE),1,0),0)+IF(VLOOKUP($D35,Parameter!$A$12:$J$17,6,FALSE)&gt;0,IF($J35&gt;=VLOOKUP($D35,Parameter!$A$12:$J$17,6,FALSE),1,0),0)+IF(VLOOKUP($D35,Parameter!$A$12:$J$17,7,FALSE)&gt;0,IF($K35&gt;=VLOOKUP($D35,Parameter!$A$12:$J$17,7,FALSE),1,0),0)+IF(VLOOKUP($D35,Parameter!$A$12:$J$17,8,FALSE)&gt;0,IF($L35&gt;=VLOOKUP($D35,Parameter!$A$12:$J$17,8,FALSE),1,0),0)+IF(VLOOKUP($D35,Parameter!$A$12:$J$17,9,FALSE)&gt;0,IF($M35&gt;=VLOOKUP($D35,Parameter!$A$12:$J$17,9,FALSE),1,0),0)+IF(VLOOKUP($D35,Parameter!$A$12:$J$17,10,FALSE)&gt;0,IF($N35&gt;=VLOOKUP($D35,Parameter!$A$12:$J$17,10,FALSE),1,0),0),""))</f>
        <v/>
      </c>
      <c r="T35" s="20">
        <f>IF(OR($R35="",$R35=0),"",IFERROR($S35/$R35,""))</f>
        <v/>
      </c>
      <c r="U35" s="19">
        <f>IF(OR($R35="",$S35=""),"",$R35-$S35)</f>
        <v/>
      </c>
      <c r="V35" s="6">
        <f>IF($A35="","",IF(OR($D35="",$E35=""),"Angaben fehlen",IF($U35="","",IF($U35=0,"Anforderungen erfüllt",IF($T35&gt;=Parameter!$B$6,"Beobachtung","Lücke")))))</f>
        <v/>
      </c>
      <c r="W35" s="6">
        <f>IF($A35="","",IF(OR($D35="",$E35="",$O35="",$X35=""),"Angaben fehlen",IF($E35&lt;&gt;"Aktiv","Nicht freigegeben",IF($X35&lt;&gt;"Ja","Prüfung offen",IF($Q35&lt;0,"Unterweisung abgelaufen",IF($U35&gt;Parameter!$B$7,"Nicht freigegeben",IF($Q35&lt;=Parameter!$B$5,"Freigabe mit Frist","Freigegeben")))))))</f>
        <v/>
      </c>
      <c r="X35" s="15" t="n"/>
      <c r="Y35" s="15" t="n"/>
      <c r="Z35" s="16" t="n"/>
    </row>
    <row r="36" ht="23" customHeight="1">
      <c r="A36" s="15" t="n"/>
      <c r="B36" s="16" t="n"/>
      <c r="C36" s="15" t="n"/>
      <c r="D36" s="15" t="n"/>
      <c r="E36" s="15" t="n"/>
      <c r="F36" s="15" t="n"/>
      <c r="G36" s="15" t="n"/>
      <c r="H36" s="15" t="n"/>
      <c r="I36" s="15" t="n"/>
      <c r="J36" s="15" t="n"/>
      <c r="K36" s="15" t="n"/>
      <c r="L36" s="15" t="n"/>
      <c r="M36" s="15" t="n"/>
      <c r="N36" s="15" t="n"/>
      <c r="O36" s="17" t="n"/>
      <c r="P36" s="21">
        <f>IF(OR($A36="",$O36="",Parameter!$B$4=""),"",IFERROR(EDATE($O36,Parameter!$B$4),""))</f>
        <v/>
      </c>
      <c r="Q36" s="22">
        <f>IF($P36="","",IFERROR($P36-TODAY(),""))</f>
        <v/>
      </c>
      <c r="R36" s="22">
        <f>IF(OR($A36="",$D36=""),"",IFERROR(IF(VLOOKUP($D36,Parameter!$A$12:$J$17,2,FALSE)&gt;0,1,0)+IF(VLOOKUP($D36,Parameter!$A$12:$J$17,3,FALSE)&gt;0,1,0)+IF(VLOOKUP($D36,Parameter!$A$12:$J$17,4,FALSE)&gt;0,1,0)+IF(VLOOKUP($D36,Parameter!$A$12:$J$17,5,FALSE)&gt;0,1,0)+IF(VLOOKUP($D36,Parameter!$A$12:$J$17,6,FALSE)&gt;0,1,0)+IF(VLOOKUP($D36,Parameter!$A$12:$J$17,7,FALSE)&gt;0,1,0)+IF(VLOOKUP($D36,Parameter!$A$12:$J$17,8,FALSE)&gt;0,1,0)+IF(VLOOKUP($D36,Parameter!$A$12:$J$17,9,FALSE)&gt;0,1,0)+IF(VLOOKUP($D36,Parameter!$A$12:$J$17,10,FALSE)&gt;0,1,0),""))</f>
        <v/>
      </c>
      <c r="S36" s="22">
        <f>IF(OR($A36="",$D36=""),"",IFERROR(IF(VLOOKUP($D36,Parameter!$A$12:$J$17,2,FALSE)&gt;0,IF($F36&gt;=VLOOKUP($D36,Parameter!$A$12:$J$17,2,FALSE),1,0),0)+IF(VLOOKUP($D36,Parameter!$A$12:$J$17,3,FALSE)&gt;0,IF($G36&gt;=VLOOKUP($D36,Parameter!$A$12:$J$17,3,FALSE),1,0),0)+IF(VLOOKUP($D36,Parameter!$A$12:$J$17,4,FALSE)&gt;0,IF($H36&gt;=VLOOKUP($D36,Parameter!$A$12:$J$17,4,FALSE),1,0),0)+IF(VLOOKUP($D36,Parameter!$A$12:$J$17,5,FALSE)&gt;0,IF($I36&gt;=VLOOKUP($D36,Parameter!$A$12:$J$17,5,FALSE),1,0),0)+IF(VLOOKUP($D36,Parameter!$A$12:$J$17,6,FALSE)&gt;0,IF($J36&gt;=VLOOKUP($D36,Parameter!$A$12:$J$17,6,FALSE),1,0),0)+IF(VLOOKUP($D36,Parameter!$A$12:$J$17,7,FALSE)&gt;0,IF($K36&gt;=VLOOKUP($D36,Parameter!$A$12:$J$17,7,FALSE),1,0),0)+IF(VLOOKUP($D36,Parameter!$A$12:$J$17,8,FALSE)&gt;0,IF($L36&gt;=VLOOKUP($D36,Parameter!$A$12:$J$17,8,FALSE),1,0),0)+IF(VLOOKUP($D36,Parameter!$A$12:$J$17,9,FALSE)&gt;0,IF($M36&gt;=VLOOKUP($D36,Parameter!$A$12:$J$17,9,FALSE),1,0),0)+IF(VLOOKUP($D36,Parameter!$A$12:$J$17,10,FALSE)&gt;0,IF($N36&gt;=VLOOKUP($D36,Parameter!$A$12:$J$17,10,FALSE),1,0),0),""))</f>
        <v/>
      </c>
      <c r="T36" s="23">
        <f>IF(OR($R36="",$R36=0),"",IFERROR($S36/$R36,""))</f>
        <v/>
      </c>
      <c r="U36" s="22">
        <f>IF(OR($R36="",$S36=""),"",$R36-$S36)</f>
        <v/>
      </c>
      <c r="V36" s="4">
        <f>IF($A36="","",IF(OR($D36="",$E36=""),"Angaben fehlen",IF($U36="","",IF($U36=0,"Anforderungen erfüllt",IF($T36&gt;=Parameter!$B$6,"Beobachtung","Lücke")))))</f>
        <v/>
      </c>
      <c r="W36" s="4">
        <f>IF($A36="","",IF(OR($D36="",$E36="",$O36="",$X36=""),"Angaben fehlen",IF($E36&lt;&gt;"Aktiv","Nicht freigegeben",IF($X36&lt;&gt;"Ja","Prüfung offen",IF($Q36&lt;0,"Unterweisung abgelaufen",IF($U36&gt;Parameter!$B$7,"Nicht freigegeben",IF($Q36&lt;=Parameter!$B$5,"Freigabe mit Frist","Freigegeben")))))))</f>
        <v/>
      </c>
      <c r="X36" s="15" t="n"/>
      <c r="Y36" s="15" t="n"/>
      <c r="Z36" s="16" t="n"/>
    </row>
    <row r="37" ht="23" customHeight="1">
      <c r="A37" s="15" t="n"/>
      <c r="B37" s="16" t="n"/>
      <c r="C37" s="15" t="n"/>
      <c r="D37" s="15" t="n"/>
      <c r="E37" s="15" t="n"/>
      <c r="F37" s="15" t="n"/>
      <c r="G37" s="15" t="n"/>
      <c r="H37" s="15" t="n"/>
      <c r="I37" s="15" t="n"/>
      <c r="J37" s="15" t="n"/>
      <c r="K37" s="15" t="n"/>
      <c r="L37" s="15" t="n"/>
      <c r="M37" s="15" t="n"/>
      <c r="N37" s="15" t="n"/>
      <c r="O37" s="17" t="n"/>
      <c r="P37" s="18">
        <f>IF(OR($A37="",$O37="",Parameter!$B$4=""),"",IFERROR(EDATE($O37,Parameter!$B$4),""))</f>
        <v/>
      </c>
      <c r="Q37" s="19">
        <f>IF($P37="","",IFERROR($P37-TODAY(),""))</f>
        <v/>
      </c>
      <c r="R37" s="19">
        <f>IF(OR($A37="",$D37=""),"",IFERROR(IF(VLOOKUP($D37,Parameter!$A$12:$J$17,2,FALSE)&gt;0,1,0)+IF(VLOOKUP($D37,Parameter!$A$12:$J$17,3,FALSE)&gt;0,1,0)+IF(VLOOKUP($D37,Parameter!$A$12:$J$17,4,FALSE)&gt;0,1,0)+IF(VLOOKUP($D37,Parameter!$A$12:$J$17,5,FALSE)&gt;0,1,0)+IF(VLOOKUP($D37,Parameter!$A$12:$J$17,6,FALSE)&gt;0,1,0)+IF(VLOOKUP($D37,Parameter!$A$12:$J$17,7,FALSE)&gt;0,1,0)+IF(VLOOKUP($D37,Parameter!$A$12:$J$17,8,FALSE)&gt;0,1,0)+IF(VLOOKUP($D37,Parameter!$A$12:$J$17,9,FALSE)&gt;0,1,0)+IF(VLOOKUP($D37,Parameter!$A$12:$J$17,10,FALSE)&gt;0,1,0),""))</f>
        <v/>
      </c>
      <c r="S37" s="19">
        <f>IF(OR($A37="",$D37=""),"",IFERROR(IF(VLOOKUP($D37,Parameter!$A$12:$J$17,2,FALSE)&gt;0,IF($F37&gt;=VLOOKUP($D37,Parameter!$A$12:$J$17,2,FALSE),1,0),0)+IF(VLOOKUP($D37,Parameter!$A$12:$J$17,3,FALSE)&gt;0,IF($G37&gt;=VLOOKUP($D37,Parameter!$A$12:$J$17,3,FALSE),1,0),0)+IF(VLOOKUP($D37,Parameter!$A$12:$J$17,4,FALSE)&gt;0,IF($H37&gt;=VLOOKUP($D37,Parameter!$A$12:$J$17,4,FALSE),1,0),0)+IF(VLOOKUP($D37,Parameter!$A$12:$J$17,5,FALSE)&gt;0,IF($I37&gt;=VLOOKUP($D37,Parameter!$A$12:$J$17,5,FALSE),1,0),0)+IF(VLOOKUP($D37,Parameter!$A$12:$J$17,6,FALSE)&gt;0,IF($J37&gt;=VLOOKUP($D37,Parameter!$A$12:$J$17,6,FALSE),1,0),0)+IF(VLOOKUP($D37,Parameter!$A$12:$J$17,7,FALSE)&gt;0,IF($K37&gt;=VLOOKUP($D37,Parameter!$A$12:$J$17,7,FALSE),1,0),0)+IF(VLOOKUP($D37,Parameter!$A$12:$J$17,8,FALSE)&gt;0,IF($L37&gt;=VLOOKUP($D37,Parameter!$A$12:$J$17,8,FALSE),1,0),0)+IF(VLOOKUP($D37,Parameter!$A$12:$J$17,9,FALSE)&gt;0,IF($M37&gt;=VLOOKUP($D37,Parameter!$A$12:$J$17,9,FALSE),1,0),0)+IF(VLOOKUP($D37,Parameter!$A$12:$J$17,10,FALSE)&gt;0,IF($N37&gt;=VLOOKUP($D37,Parameter!$A$12:$J$17,10,FALSE),1,0),0),""))</f>
        <v/>
      </c>
      <c r="T37" s="20">
        <f>IF(OR($R37="",$R37=0),"",IFERROR($S37/$R37,""))</f>
        <v/>
      </c>
      <c r="U37" s="19">
        <f>IF(OR($R37="",$S37=""),"",$R37-$S37)</f>
        <v/>
      </c>
      <c r="V37" s="6">
        <f>IF($A37="","",IF(OR($D37="",$E37=""),"Angaben fehlen",IF($U37="","",IF($U37=0,"Anforderungen erfüllt",IF($T37&gt;=Parameter!$B$6,"Beobachtung","Lücke")))))</f>
        <v/>
      </c>
      <c r="W37" s="6">
        <f>IF($A37="","",IF(OR($D37="",$E37="",$O37="",$X37=""),"Angaben fehlen",IF($E37&lt;&gt;"Aktiv","Nicht freigegeben",IF($X37&lt;&gt;"Ja","Prüfung offen",IF($Q37&lt;0,"Unterweisung abgelaufen",IF($U37&gt;Parameter!$B$7,"Nicht freigegeben",IF($Q37&lt;=Parameter!$B$5,"Freigabe mit Frist","Freigegeben")))))))</f>
        <v/>
      </c>
      <c r="X37" s="15" t="n"/>
      <c r="Y37" s="15" t="n"/>
      <c r="Z37" s="16" t="n"/>
    </row>
    <row r="38" ht="23" customHeight="1">
      <c r="A38" s="15" t="n"/>
      <c r="B38" s="16" t="n"/>
      <c r="C38" s="15" t="n"/>
      <c r="D38" s="15" t="n"/>
      <c r="E38" s="15" t="n"/>
      <c r="F38" s="15" t="n"/>
      <c r="G38" s="15" t="n"/>
      <c r="H38" s="15" t="n"/>
      <c r="I38" s="15" t="n"/>
      <c r="J38" s="15" t="n"/>
      <c r="K38" s="15" t="n"/>
      <c r="L38" s="15" t="n"/>
      <c r="M38" s="15" t="n"/>
      <c r="N38" s="15" t="n"/>
      <c r="O38" s="17" t="n"/>
      <c r="P38" s="21">
        <f>IF(OR($A38="",$O38="",Parameter!$B$4=""),"",IFERROR(EDATE($O38,Parameter!$B$4),""))</f>
        <v/>
      </c>
      <c r="Q38" s="22">
        <f>IF($P38="","",IFERROR($P38-TODAY(),""))</f>
        <v/>
      </c>
      <c r="R38" s="22">
        <f>IF(OR($A38="",$D38=""),"",IFERROR(IF(VLOOKUP($D38,Parameter!$A$12:$J$17,2,FALSE)&gt;0,1,0)+IF(VLOOKUP($D38,Parameter!$A$12:$J$17,3,FALSE)&gt;0,1,0)+IF(VLOOKUP($D38,Parameter!$A$12:$J$17,4,FALSE)&gt;0,1,0)+IF(VLOOKUP($D38,Parameter!$A$12:$J$17,5,FALSE)&gt;0,1,0)+IF(VLOOKUP($D38,Parameter!$A$12:$J$17,6,FALSE)&gt;0,1,0)+IF(VLOOKUP($D38,Parameter!$A$12:$J$17,7,FALSE)&gt;0,1,0)+IF(VLOOKUP($D38,Parameter!$A$12:$J$17,8,FALSE)&gt;0,1,0)+IF(VLOOKUP($D38,Parameter!$A$12:$J$17,9,FALSE)&gt;0,1,0)+IF(VLOOKUP($D38,Parameter!$A$12:$J$17,10,FALSE)&gt;0,1,0),""))</f>
        <v/>
      </c>
      <c r="S38" s="22">
        <f>IF(OR($A38="",$D38=""),"",IFERROR(IF(VLOOKUP($D38,Parameter!$A$12:$J$17,2,FALSE)&gt;0,IF($F38&gt;=VLOOKUP($D38,Parameter!$A$12:$J$17,2,FALSE),1,0),0)+IF(VLOOKUP($D38,Parameter!$A$12:$J$17,3,FALSE)&gt;0,IF($G38&gt;=VLOOKUP($D38,Parameter!$A$12:$J$17,3,FALSE),1,0),0)+IF(VLOOKUP($D38,Parameter!$A$12:$J$17,4,FALSE)&gt;0,IF($H38&gt;=VLOOKUP($D38,Parameter!$A$12:$J$17,4,FALSE),1,0),0)+IF(VLOOKUP($D38,Parameter!$A$12:$J$17,5,FALSE)&gt;0,IF($I38&gt;=VLOOKUP($D38,Parameter!$A$12:$J$17,5,FALSE),1,0),0)+IF(VLOOKUP($D38,Parameter!$A$12:$J$17,6,FALSE)&gt;0,IF($J38&gt;=VLOOKUP($D38,Parameter!$A$12:$J$17,6,FALSE),1,0),0)+IF(VLOOKUP($D38,Parameter!$A$12:$J$17,7,FALSE)&gt;0,IF($K38&gt;=VLOOKUP($D38,Parameter!$A$12:$J$17,7,FALSE),1,0),0)+IF(VLOOKUP($D38,Parameter!$A$12:$J$17,8,FALSE)&gt;0,IF($L38&gt;=VLOOKUP($D38,Parameter!$A$12:$J$17,8,FALSE),1,0),0)+IF(VLOOKUP($D38,Parameter!$A$12:$J$17,9,FALSE)&gt;0,IF($M38&gt;=VLOOKUP($D38,Parameter!$A$12:$J$17,9,FALSE),1,0),0)+IF(VLOOKUP($D38,Parameter!$A$12:$J$17,10,FALSE)&gt;0,IF($N38&gt;=VLOOKUP($D38,Parameter!$A$12:$J$17,10,FALSE),1,0),0),""))</f>
        <v/>
      </c>
      <c r="T38" s="23">
        <f>IF(OR($R38="",$R38=0),"",IFERROR($S38/$R38,""))</f>
        <v/>
      </c>
      <c r="U38" s="22">
        <f>IF(OR($R38="",$S38=""),"",$R38-$S38)</f>
        <v/>
      </c>
      <c r="V38" s="4">
        <f>IF($A38="","",IF(OR($D38="",$E38=""),"Angaben fehlen",IF($U38="","",IF($U38=0,"Anforderungen erfüllt",IF($T38&gt;=Parameter!$B$6,"Beobachtung","Lücke")))))</f>
        <v/>
      </c>
      <c r="W38" s="4">
        <f>IF($A38="","",IF(OR($D38="",$E38="",$O38="",$X38=""),"Angaben fehlen",IF($E38&lt;&gt;"Aktiv","Nicht freigegeben",IF($X38&lt;&gt;"Ja","Prüfung offen",IF($Q38&lt;0,"Unterweisung abgelaufen",IF($U38&gt;Parameter!$B$7,"Nicht freigegeben",IF($Q38&lt;=Parameter!$B$5,"Freigabe mit Frist","Freigegeben")))))))</f>
        <v/>
      </c>
      <c r="X38" s="15" t="n"/>
      <c r="Y38" s="15" t="n"/>
      <c r="Z38" s="16" t="n"/>
    </row>
    <row r="39" ht="23" customHeight="1">
      <c r="A39" s="15" t="n"/>
      <c r="B39" s="16" t="n"/>
      <c r="C39" s="15" t="n"/>
      <c r="D39" s="15" t="n"/>
      <c r="E39" s="15" t="n"/>
      <c r="F39" s="15" t="n"/>
      <c r="G39" s="15" t="n"/>
      <c r="H39" s="15" t="n"/>
      <c r="I39" s="15" t="n"/>
      <c r="J39" s="15" t="n"/>
      <c r="K39" s="15" t="n"/>
      <c r="L39" s="15" t="n"/>
      <c r="M39" s="15" t="n"/>
      <c r="N39" s="15" t="n"/>
      <c r="O39" s="17" t="n"/>
      <c r="P39" s="18">
        <f>IF(OR($A39="",$O39="",Parameter!$B$4=""),"",IFERROR(EDATE($O39,Parameter!$B$4),""))</f>
        <v/>
      </c>
      <c r="Q39" s="19">
        <f>IF($P39="","",IFERROR($P39-TODAY(),""))</f>
        <v/>
      </c>
      <c r="R39" s="19">
        <f>IF(OR($A39="",$D39=""),"",IFERROR(IF(VLOOKUP($D39,Parameter!$A$12:$J$17,2,FALSE)&gt;0,1,0)+IF(VLOOKUP($D39,Parameter!$A$12:$J$17,3,FALSE)&gt;0,1,0)+IF(VLOOKUP($D39,Parameter!$A$12:$J$17,4,FALSE)&gt;0,1,0)+IF(VLOOKUP($D39,Parameter!$A$12:$J$17,5,FALSE)&gt;0,1,0)+IF(VLOOKUP($D39,Parameter!$A$12:$J$17,6,FALSE)&gt;0,1,0)+IF(VLOOKUP($D39,Parameter!$A$12:$J$17,7,FALSE)&gt;0,1,0)+IF(VLOOKUP($D39,Parameter!$A$12:$J$17,8,FALSE)&gt;0,1,0)+IF(VLOOKUP($D39,Parameter!$A$12:$J$17,9,FALSE)&gt;0,1,0)+IF(VLOOKUP($D39,Parameter!$A$12:$J$17,10,FALSE)&gt;0,1,0),""))</f>
        <v/>
      </c>
      <c r="S39" s="19">
        <f>IF(OR($A39="",$D39=""),"",IFERROR(IF(VLOOKUP($D39,Parameter!$A$12:$J$17,2,FALSE)&gt;0,IF($F39&gt;=VLOOKUP($D39,Parameter!$A$12:$J$17,2,FALSE),1,0),0)+IF(VLOOKUP($D39,Parameter!$A$12:$J$17,3,FALSE)&gt;0,IF($G39&gt;=VLOOKUP($D39,Parameter!$A$12:$J$17,3,FALSE),1,0),0)+IF(VLOOKUP($D39,Parameter!$A$12:$J$17,4,FALSE)&gt;0,IF($H39&gt;=VLOOKUP($D39,Parameter!$A$12:$J$17,4,FALSE),1,0),0)+IF(VLOOKUP($D39,Parameter!$A$12:$J$17,5,FALSE)&gt;0,IF($I39&gt;=VLOOKUP($D39,Parameter!$A$12:$J$17,5,FALSE),1,0),0)+IF(VLOOKUP($D39,Parameter!$A$12:$J$17,6,FALSE)&gt;0,IF($J39&gt;=VLOOKUP($D39,Parameter!$A$12:$J$17,6,FALSE),1,0),0)+IF(VLOOKUP($D39,Parameter!$A$12:$J$17,7,FALSE)&gt;0,IF($K39&gt;=VLOOKUP($D39,Parameter!$A$12:$J$17,7,FALSE),1,0),0)+IF(VLOOKUP($D39,Parameter!$A$12:$J$17,8,FALSE)&gt;0,IF($L39&gt;=VLOOKUP($D39,Parameter!$A$12:$J$17,8,FALSE),1,0),0)+IF(VLOOKUP($D39,Parameter!$A$12:$J$17,9,FALSE)&gt;0,IF($M39&gt;=VLOOKUP($D39,Parameter!$A$12:$J$17,9,FALSE),1,0),0)+IF(VLOOKUP($D39,Parameter!$A$12:$J$17,10,FALSE)&gt;0,IF($N39&gt;=VLOOKUP($D39,Parameter!$A$12:$J$17,10,FALSE),1,0),0),""))</f>
        <v/>
      </c>
      <c r="T39" s="20">
        <f>IF(OR($R39="",$R39=0),"",IFERROR($S39/$R39,""))</f>
        <v/>
      </c>
      <c r="U39" s="19">
        <f>IF(OR($R39="",$S39=""),"",$R39-$S39)</f>
        <v/>
      </c>
      <c r="V39" s="6">
        <f>IF($A39="","",IF(OR($D39="",$E39=""),"Angaben fehlen",IF($U39="","",IF($U39=0,"Anforderungen erfüllt",IF($T39&gt;=Parameter!$B$6,"Beobachtung","Lücke")))))</f>
        <v/>
      </c>
      <c r="W39" s="6">
        <f>IF($A39="","",IF(OR($D39="",$E39="",$O39="",$X39=""),"Angaben fehlen",IF($E39&lt;&gt;"Aktiv","Nicht freigegeben",IF($X39&lt;&gt;"Ja","Prüfung offen",IF($Q39&lt;0,"Unterweisung abgelaufen",IF($U39&gt;Parameter!$B$7,"Nicht freigegeben",IF($Q39&lt;=Parameter!$B$5,"Freigabe mit Frist","Freigegeben")))))))</f>
        <v/>
      </c>
      <c r="X39" s="15" t="n"/>
      <c r="Y39" s="15" t="n"/>
      <c r="Z39" s="16" t="n"/>
    </row>
    <row r="40" ht="23" customHeight="1">
      <c r="A40" s="15" t="n"/>
      <c r="B40" s="16" t="n"/>
      <c r="C40" s="15" t="n"/>
      <c r="D40" s="15" t="n"/>
      <c r="E40" s="15" t="n"/>
      <c r="F40" s="15" t="n"/>
      <c r="G40" s="15" t="n"/>
      <c r="H40" s="15" t="n"/>
      <c r="I40" s="15" t="n"/>
      <c r="J40" s="15" t="n"/>
      <c r="K40" s="15" t="n"/>
      <c r="L40" s="15" t="n"/>
      <c r="M40" s="15" t="n"/>
      <c r="N40" s="15" t="n"/>
      <c r="O40" s="17" t="n"/>
      <c r="P40" s="21">
        <f>IF(OR($A40="",$O40="",Parameter!$B$4=""),"",IFERROR(EDATE($O40,Parameter!$B$4),""))</f>
        <v/>
      </c>
      <c r="Q40" s="22">
        <f>IF($P40="","",IFERROR($P40-TODAY(),""))</f>
        <v/>
      </c>
      <c r="R40" s="22">
        <f>IF(OR($A40="",$D40=""),"",IFERROR(IF(VLOOKUP($D40,Parameter!$A$12:$J$17,2,FALSE)&gt;0,1,0)+IF(VLOOKUP($D40,Parameter!$A$12:$J$17,3,FALSE)&gt;0,1,0)+IF(VLOOKUP($D40,Parameter!$A$12:$J$17,4,FALSE)&gt;0,1,0)+IF(VLOOKUP($D40,Parameter!$A$12:$J$17,5,FALSE)&gt;0,1,0)+IF(VLOOKUP($D40,Parameter!$A$12:$J$17,6,FALSE)&gt;0,1,0)+IF(VLOOKUP($D40,Parameter!$A$12:$J$17,7,FALSE)&gt;0,1,0)+IF(VLOOKUP($D40,Parameter!$A$12:$J$17,8,FALSE)&gt;0,1,0)+IF(VLOOKUP($D40,Parameter!$A$12:$J$17,9,FALSE)&gt;0,1,0)+IF(VLOOKUP($D40,Parameter!$A$12:$J$17,10,FALSE)&gt;0,1,0),""))</f>
        <v/>
      </c>
      <c r="S40" s="22">
        <f>IF(OR($A40="",$D40=""),"",IFERROR(IF(VLOOKUP($D40,Parameter!$A$12:$J$17,2,FALSE)&gt;0,IF($F40&gt;=VLOOKUP($D40,Parameter!$A$12:$J$17,2,FALSE),1,0),0)+IF(VLOOKUP($D40,Parameter!$A$12:$J$17,3,FALSE)&gt;0,IF($G40&gt;=VLOOKUP($D40,Parameter!$A$12:$J$17,3,FALSE),1,0),0)+IF(VLOOKUP($D40,Parameter!$A$12:$J$17,4,FALSE)&gt;0,IF($H40&gt;=VLOOKUP($D40,Parameter!$A$12:$J$17,4,FALSE),1,0),0)+IF(VLOOKUP($D40,Parameter!$A$12:$J$17,5,FALSE)&gt;0,IF($I40&gt;=VLOOKUP($D40,Parameter!$A$12:$J$17,5,FALSE),1,0),0)+IF(VLOOKUP($D40,Parameter!$A$12:$J$17,6,FALSE)&gt;0,IF($J40&gt;=VLOOKUP($D40,Parameter!$A$12:$J$17,6,FALSE),1,0),0)+IF(VLOOKUP($D40,Parameter!$A$12:$J$17,7,FALSE)&gt;0,IF($K40&gt;=VLOOKUP($D40,Parameter!$A$12:$J$17,7,FALSE),1,0),0)+IF(VLOOKUP($D40,Parameter!$A$12:$J$17,8,FALSE)&gt;0,IF($L40&gt;=VLOOKUP($D40,Parameter!$A$12:$J$17,8,FALSE),1,0),0)+IF(VLOOKUP($D40,Parameter!$A$12:$J$17,9,FALSE)&gt;0,IF($M40&gt;=VLOOKUP($D40,Parameter!$A$12:$J$17,9,FALSE),1,0),0)+IF(VLOOKUP($D40,Parameter!$A$12:$J$17,10,FALSE)&gt;0,IF($N40&gt;=VLOOKUP($D40,Parameter!$A$12:$J$17,10,FALSE),1,0),0),""))</f>
        <v/>
      </c>
      <c r="T40" s="23">
        <f>IF(OR($R40="",$R40=0),"",IFERROR($S40/$R40,""))</f>
        <v/>
      </c>
      <c r="U40" s="22">
        <f>IF(OR($R40="",$S40=""),"",$R40-$S40)</f>
        <v/>
      </c>
      <c r="V40" s="4">
        <f>IF($A40="","",IF(OR($D40="",$E40=""),"Angaben fehlen",IF($U40="","",IF($U40=0,"Anforderungen erfüllt",IF($T40&gt;=Parameter!$B$6,"Beobachtung","Lücke")))))</f>
        <v/>
      </c>
      <c r="W40" s="4">
        <f>IF($A40="","",IF(OR($D40="",$E40="",$O40="",$X40=""),"Angaben fehlen",IF($E40&lt;&gt;"Aktiv","Nicht freigegeben",IF($X40&lt;&gt;"Ja","Prüfung offen",IF($Q40&lt;0,"Unterweisung abgelaufen",IF($U40&gt;Parameter!$B$7,"Nicht freigegeben",IF($Q40&lt;=Parameter!$B$5,"Freigabe mit Frist","Freigegeben")))))))</f>
        <v/>
      </c>
      <c r="X40" s="15" t="n"/>
      <c r="Y40" s="15" t="n"/>
      <c r="Z40" s="16" t="n"/>
    </row>
    <row r="41" ht="23" customHeight="1">
      <c r="A41" s="15" t="n"/>
      <c r="B41" s="16" t="n"/>
      <c r="C41" s="15" t="n"/>
      <c r="D41" s="15" t="n"/>
      <c r="E41" s="15" t="n"/>
      <c r="F41" s="15" t="n"/>
      <c r="G41" s="15" t="n"/>
      <c r="H41" s="15" t="n"/>
      <c r="I41" s="15" t="n"/>
      <c r="J41" s="15" t="n"/>
      <c r="K41" s="15" t="n"/>
      <c r="L41" s="15" t="n"/>
      <c r="M41" s="15" t="n"/>
      <c r="N41" s="15" t="n"/>
      <c r="O41" s="17" t="n"/>
      <c r="P41" s="18">
        <f>IF(OR($A41="",$O41="",Parameter!$B$4=""),"",IFERROR(EDATE($O41,Parameter!$B$4),""))</f>
        <v/>
      </c>
      <c r="Q41" s="19">
        <f>IF($P41="","",IFERROR($P41-TODAY(),""))</f>
        <v/>
      </c>
      <c r="R41" s="19">
        <f>IF(OR($A41="",$D41=""),"",IFERROR(IF(VLOOKUP($D41,Parameter!$A$12:$J$17,2,FALSE)&gt;0,1,0)+IF(VLOOKUP($D41,Parameter!$A$12:$J$17,3,FALSE)&gt;0,1,0)+IF(VLOOKUP($D41,Parameter!$A$12:$J$17,4,FALSE)&gt;0,1,0)+IF(VLOOKUP($D41,Parameter!$A$12:$J$17,5,FALSE)&gt;0,1,0)+IF(VLOOKUP($D41,Parameter!$A$12:$J$17,6,FALSE)&gt;0,1,0)+IF(VLOOKUP($D41,Parameter!$A$12:$J$17,7,FALSE)&gt;0,1,0)+IF(VLOOKUP($D41,Parameter!$A$12:$J$17,8,FALSE)&gt;0,1,0)+IF(VLOOKUP($D41,Parameter!$A$12:$J$17,9,FALSE)&gt;0,1,0)+IF(VLOOKUP($D41,Parameter!$A$12:$J$17,10,FALSE)&gt;0,1,0),""))</f>
        <v/>
      </c>
      <c r="S41" s="19">
        <f>IF(OR($A41="",$D41=""),"",IFERROR(IF(VLOOKUP($D41,Parameter!$A$12:$J$17,2,FALSE)&gt;0,IF($F41&gt;=VLOOKUP($D41,Parameter!$A$12:$J$17,2,FALSE),1,0),0)+IF(VLOOKUP($D41,Parameter!$A$12:$J$17,3,FALSE)&gt;0,IF($G41&gt;=VLOOKUP($D41,Parameter!$A$12:$J$17,3,FALSE),1,0),0)+IF(VLOOKUP($D41,Parameter!$A$12:$J$17,4,FALSE)&gt;0,IF($H41&gt;=VLOOKUP($D41,Parameter!$A$12:$J$17,4,FALSE),1,0),0)+IF(VLOOKUP($D41,Parameter!$A$12:$J$17,5,FALSE)&gt;0,IF($I41&gt;=VLOOKUP($D41,Parameter!$A$12:$J$17,5,FALSE),1,0),0)+IF(VLOOKUP($D41,Parameter!$A$12:$J$17,6,FALSE)&gt;0,IF($J41&gt;=VLOOKUP($D41,Parameter!$A$12:$J$17,6,FALSE),1,0),0)+IF(VLOOKUP($D41,Parameter!$A$12:$J$17,7,FALSE)&gt;0,IF($K41&gt;=VLOOKUP($D41,Parameter!$A$12:$J$17,7,FALSE),1,0),0)+IF(VLOOKUP($D41,Parameter!$A$12:$J$17,8,FALSE)&gt;0,IF($L41&gt;=VLOOKUP($D41,Parameter!$A$12:$J$17,8,FALSE),1,0),0)+IF(VLOOKUP($D41,Parameter!$A$12:$J$17,9,FALSE)&gt;0,IF($M41&gt;=VLOOKUP($D41,Parameter!$A$12:$J$17,9,FALSE),1,0),0)+IF(VLOOKUP($D41,Parameter!$A$12:$J$17,10,FALSE)&gt;0,IF($N41&gt;=VLOOKUP($D41,Parameter!$A$12:$J$17,10,FALSE),1,0),0),""))</f>
        <v/>
      </c>
      <c r="T41" s="20">
        <f>IF(OR($R41="",$R41=0),"",IFERROR($S41/$R41,""))</f>
        <v/>
      </c>
      <c r="U41" s="19">
        <f>IF(OR($R41="",$S41=""),"",$R41-$S41)</f>
        <v/>
      </c>
      <c r="V41" s="6">
        <f>IF($A41="","",IF(OR($D41="",$E41=""),"Angaben fehlen",IF($U41="","",IF($U41=0,"Anforderungen erfüllt",IF($T41&gt;=Parameter!$B$6,"Beobachtung","Lücke")))))</f>
        <v/>
      </c>
      <c r="W41" s="6">
        <f>IF($A41="","",IF(OR($D41="",$E41="",$O41="",$X41=""),"Angaben fehlen",IF($E41&lt;&gt;"Aktiv","Nicht freigegeben",IF($X41&lt;&gt;"Ja","Prüfung offen",IF($Q41&lt;0,"Unterweisung abgelaufen",IF($U41&gt;Parameter!$B$7,"Nicht freigegeben",IF($Q41&lt;=Parameter!$B$5,"Freigabe mit Frist","Freigegeben")))))))</f>
        <v/>
      </c>
      <c r="X41" s="15" t="n"/>
      <c r="Y41" s="15" t="n"/>
      <c r="Z41" s="16" t="n"/>
    </row>
    <row r="42" ht="23" customHeight="1">
      <c r="A42" s="15" t="n"/>
      <c r="B42" s="16" t="n"/>
      <c r="C42" s="15" t="n"/>
      <c r="D42" s="15" t="n"/>
      <c r="E42" s="15" t="n"/>
      <c r="F42" s="15" t="n"/>
      <c r="G42" s="15" t="n"/>
      <c r="H42" s="15" t="n"/>
      <c r="I42" s="15" t="n"/>
      <c r="J42" s="15" t="n"/>
      <c r="K42" s="15" t="n"/>
      <c r="L42" s="15" t="n"/>
      <c r="M42" s="15" t="n"/>
      <c r="N42" s="15" t="n"/>
      <c r="O42" s="17" t="n"/>
      <c r="P42" s="21">
        <f>IF(OR($A42="",$O42="",Parameter!$B$4=""),"",IFERROR(EDATE($O42,Parameter!$B$4),""))</f>
        <v/>
      </c>
      <c r="Q42" s="22">
        <f>IF($P42="","",IFERROR($P42-TODAY(),""))</f>
        <v/>
      </c>
      <c r="R42" s="22">
        <f>IF(OR($A42="",$D42=""),"",IFERROR(IF(VLOOKUP($D42,Parameter!$A$12:$J$17,2,FALSE)&gt;0,1,0)+IF(VLOOKUP($D42,Parameter!$A$12:$J$17,3,FALSE)&gt;0,1,0)+IF(VLOOKUP($D42,Parameter!$A$12:$J$17,4,FALSE)&gt;0,1,0)+IF(VLOOKUP($D42,Parameter!$A$12:$J$17,5,FALSE)&gt;0,1,0)+IF(VLOOKUP($D42,Parameter!$A$12:$J$17,6,FALSE)&gt;0,1,0)+IF(VLOOKUP($D42,Parameter!$A$12:$J$17,7,FALSE)&gt;0,1,0)+IF(VLOOKUP($D42,Parameter!$A$12:$J$17,8,FALSE)&gt;0,1,0)+IF(VLOOKUP($D42,Parameter!$A$12:$J$17,9,FALSE)&gt;0,1,0)+IF(VLOOKUP($D42,Parameter!$A$12:$J$17,10,FALSE)&gt;0,1,0),""))</f>
        <v/>
      </c>
      <c r="S42" s="22">
        <f>IF(OR($A42="",$D42=""),"",IFERROR(IF(VLOOKUP($D42,Parameter!$A$12:$J$17,2,FALSE)&gt;0,IF($F42&gt;=VLOOKUP($D42,Parameter!$A$12:$J$17,2,FALSE),1,0),0)+IF(VLOOKUP($D42,Parameter!$A$12:$J$17,3,FALSE)&gt;0,IF($G42&gt;=VLOOKUP($D42,Parameter!$A$12:$J$17,3,FALSE),1,0),0)+IF(VLOOKUP($D42,Parameter!$A$12:$J$17,4,FALSE)&gt;0,IF($H42&gt;=VLOOKUP($D42,Parameter!$A$12:$J$17,4,FALSE),1,0),0)+IF(VLOOKUP($D42,Parameter!$A$12:$J$17,5,FALSE)&gt;0,IF($I42&gt;=VLOOKUP($D42,Parameter!$A$12:$J$17,5,FALSE),1,0),0)+IF(VLOOKUP($D42,Parameter!$A$12:$J$17,6,FALSE)&gt;0,IF($J42&gt;=VLOOKUP($D42,Parameter!$A$12:$J$17,6,FALSE),1,0),0)+IF(VLOOKUP($D42,Parameter!$A$12:$J$17,7,FALSE)&gt;0,IF($K42&gt;=VLOOKUP($D42,Parameter!$A$12:$J$17,7,FALSE),1,0),0)+IF(VLOOKUP($D42,Parameter!$A$12:$J$17,8,FALSE)&gt;0,IF($L42&gt;=VLOOKUP($D42,Parameter!$A$12:$J$17,8,FALSE),1,0),0)+IF(VLOOKUP($D42,Parameter!$A$12:$J$17,9,FALSE)&gt;0,IF($M42&gt;=VLOOKUP($D42,Parameter!$A$12:$J$17,9,FALSE),1,0),0)+IF(VLOOKUP($D42,Parameter!$A$12:$J$17,10,FALSE)&gt;0,IF($N42&gt;=VLOOKUP($D42,Parameter!$A$12:$J$17,10,FALSE),1,0),0),""))</f>
        <v/>
      </c>
      <c r="T42" s="23">
        <f>IF(OR($R42="",$R42=0),"",IFERROR($S42/$R42,""))</f>
        <v/>
      </c>
      <c r="U42" s="22">
        <f>IF(OR($R42="",$S42=""),"",$R42-$S42)</f>
        <v/>
      </c>
      <c r="V42" s="4">
        <f>IF($A42="","",IF(OR($D42="",$E42=""),"Angaben fehlen",IF($U42="","",IF($U42=0,"Anforderungen erfüllt",IF($T42&gt;=Parameter!$B$6,"Beobachtung","Lücke")))))</f>
        <v/>
      </c>
      <c r="W42" s="4">
        <f>IF($A42="","",IF(OR($D42="",$E42="",$O42="",$X42=""),"Angaben fehlen",IF($E42&lt;&gt;"Aktiv","Nicht freigegeben",IF($X42&lt;&gt;"Ja","Prüfung offen",IF($Q42&lt;0,"Unterweisung abgelaufen",IF($U42&gt;Parameter!$B$7,"Nicht freigegeben",IF($Q42&lt;=Parameter!$B$5,"Freigabe mit Frist","Freigegeben")))))))</f>
        <v/>
      </c>
      <c r="X42" s="15" t="n"/>
      <c r="Y42" s="15" t="n"/>
      <c r="Z42" s="16" t="n"/>
    </row>
    <row r="43" ht="23" customHeight="1">
      <c r="A43" s="15" t="n"/>
      <c r="B43" s="16" t="n"/>
      <c r="C43" s="15" t="n"/>
      <c r="D43" s="15" t="n"/>
      <c r="E43" s="15" t="n"/>
      <c r="F43" s="15" t="n"/>
      <c r="G43" s="15" t="n"/>
      <c r="H43" s="15" t="n"/>
      <c r="I43" s="15" t="n"/>
      <c r="J43" s="15" t="n"/>
      <c r="K43" s="15" t="n"/>
      <c r="L43" s="15" t="n"/>
      <c r="M43" s="15" t="n"/>
      <c r="N43" s="15" t="n"/>
      <c r="O43" s="17" t="n"/>
      <c r="P43" s="18">
        <f>IF(OR($A43="",$O43="",Parameter!$B$4=""),"",IFERROR(EDATE($O43,Parameter!$B$4),""))</f>
        <v/>
      </c>
      <c r="Q43" s="19">
        <f>IF($P43="","",IFERROR($P43-TODAY(),""))</f>
        <v/>
      </c>
      <c r="R43" s="19">
        <f>IF(OR($A43="",$D43=""),"",IFERROR(IF(VLOOKUP($D43,Parameter!$A$12:$J$17,2,FALSE)&gt;0,1,0)+IF(VLOOKUP($D43,Parameter!$A$12:$J$17,3,FALSE)&gt;0,1,0)+IF(VLOOKUP($D43,Parameter!$A$12:$J$17,4,FALSE)&gt;0,1,0)+IF(VLOOKUP($D43,Parameter!$A$12:$J$17,5,FALSE)&gt;0,1,0)+IF(VLOOKUP($D43,Parameter!$A$12:$J$17,6,FALSE)&gt;0,1,0)+IF(VLOOKUP($D43,Parameter!$A$12:$J$17,7,FALSE)&gt;0,1,0)+IF(VLOOKUP($D43,Parameter!$A$12:$J$17,8,FALSE)&gt;0,1,0)+IF(VLOOKUP($D43,Parameter!$A$12:$J$17,9,FALSE)&gt;0,1,0)+IF(VLOOKUP($D43,Parameter!$A$12:$J$17,10,FALSE)&gt;0,1,0),""))</f>
        <v/>
      </c>
      <c r="S43" s="19">
        <f>IF(OR($A43="",$D43=""),"",IFERROR(IF(VLOOKUP($D43,Parameter!$A$12:$J$17,2,FALSE)&gt;0,IF($F43&gt;=VLOOKUP($D43,Parameter!$A$12:$J$17,2,FALSE),1,0),0)+IF(VLOOKUP($D43,Parameter!$A$12:$J$17,3,FALSE)&gt;0,IF($G43&gt;=VLOOKUP($D43,Parameter!$A$12:$J$17,3,FALSE),1,0),0)+IF(VLOOKUP($D43,Parameter!$A$12:$J$17,4,FALSE)&gt;0,IF($H43&gt;=VLOOKUP($D43,Parameter!$A$12:$J$17,4,FALSE),1,0),0)+IF(VLOOKUP($D43,Parameter!$A$12:$J$17,5,FALSE)&gt;0,IF($I43&gt;=VLOOKUP($D43,Parameter!$A$12:$J$17,5,FALSE),1,0),0)+IF(VLOOKUP($D43,Parameter!$A$12:$J$17,6,FALSE)&gt;0,IF($J43&gt;=VLOOKUP($D43,Parameter!$A$12:$J$17,6,FALSE),1,0),0)+IF(VLOOKUP($D43,Parameter!$A$12:$J$17,7,FALSE)&gt;0,IF($K43&gt;=VLOOKUP($D43,Parameter!$A$12:$J$17,7,FALSE),1,0),0)+IF(VLOOKUP($D43,Parameter!$A$12:$J$17,8,FALSE)&gt;0,IF($L43&gt;=VLOOKUP($D43,Parameter!$A$12:$J$17,8,FALSE),1,0),0)+IF(VLOOKUP($D43,Parameter!$A$12:$J$17,9,FALSE)&gt;0,IF($M43&gt;=VLOOKUP($D43,Parameter!$A$12:$J$17,9,FALSE),1,0),0)+IF(VLOOKUP($D43,Parameter!$A$12:$J$17,10,FALSE)&gt;0,IF($N43&gt;=VLOOKUP($D43,Parameter!$A$12:$J$17,10,FALSE),1,0),0),""))</f>
        <v/>
      </c>
      <c r="T43" s="20">
        <f>IF(OR($R43="",$R43=0),"",IFERROR($S43/$R43,""))</f>
        <v/>
      </c>
      <c r="U43" s="19">
        <f>IF(OR($R43="",$S43=""),"",$R43-$S43)</f>
        <v/>
      </c>
      <c r="V43" s="6">
        <f>IF($A43="","",IF(OR($D43="",$E43=""),"Angaben fehlen",IF($U43="","",IF($U43=0,"Anforderungen erfüllt",IF($T43&gt;=Parameter!$B$6,"Beobachtung","Lücke")))))</f>
        <v/>
      </c>
      <c r="W43" s="6">
        <f>IF($A43="","",IF(OR($D43="",$E43="",$O43="",$X43=""),"Angaben fehlen",IF($E43&lt;&gt;"Aktiv","Nicht freigegeben",IF($X43&lt;&gt;"Ja","Prüfung offen",IF($Q43&lt;0,"Unterweisung abgelaufen",IF($U43&gt;Parameter!$B$7,"Nicht freigegeben",IF($Q43&lt;=Parameter!$B$5,"Freigabe mit Frist","Freigegeben")))))))</f>
        <v/>
      </c>
      <c r="X43" s="15" t="n"/>
      <c r="Y43" s="15" t="n"/>
      <c r="Z43" s="16" t="n"/>
    </row>
    <row r="44" ht="23" customHeight="1">
      <c r="A44" s="15" t="n"/>
      <c r="B44" s="16" t="n"/>
      <c r="C44" s="15" t="n"/>
      <c r="D44" s="15" t="n"/>
      <c r="E44" s="15" t="n"/>
      <c r="F44" s="15" t="n"/>
      <c r="G44" s="15" t="n"/>
      <c r="H44" s="15" t="n"/>
      <c r="I44" s="15" t="n"/>
      <c r="J44" s="15" t="n"/>
      <c r="K44" s="15" t="n"/>
      <c r="L44" s="15" t="n"/>
      <c r="M44" s="15" t="n"/>
      <c r="N44" s="15" t="n"/>
      <c r="O44" s="17" t="n"/>
      <c r="P44" s="21">
        <f>IF(OR($A44="",$O44="",Parameter!$B$4=""),"",IFERROR(EDATE($O44,Parameter!$B$4),""))</f>
        <v/>
      </c>
      <c r="Q44" s="22">
        <f>IF($P44="","",IFERROR($P44-TODAY(),""))</f>
        <v/>
      </c>
      <c r="R44" s="22">
        <f>IF(OR($A44="",$D44=""),"",IFERROR(IF(VLOOKUP($D44,Parameter!$A$12:$J$17,2,FALSE)&gt;0,1,0)+IF(VLOOKUP($D44,Parameter!$A$12:$J$17,3,FALSE)&gt;0,1,0)+IF(VLOOKUP($D44,Parameter!$A$12:$J$17,4,FALSE)&gt;0,1,0)+IF(VLOOKUP($D44,Parameter!$A$12:$J$17,5,FALSE)&gt;0,1,0)+IF(VLOOKUP($D44,Parameter!$A$12:$J$17,6,FALSE)&gt;0,1,0)+IF(VLOOKUP($D44,Parameter!$A$12:$J$17,7,FALSE)&gt;0,1,0)+IF(VLOOKUP($D44,Parameter!$A$12:$J$17,8,FALSE)&gt;0,1,0)+IF(VLOOKUP($D44,Parameter!$A$12:$J$17,9,FALSE)&gt;0,1,0)+IF(VLOOKUP($D44,Parameter!$A$12:$J$17,10,FALSE)&gt;0,1,0),""))</f>
        <v/>
      </c>
      <c r="S44" s="22">
        <f>IF(OR($A44="",$D44=""),"",IFERROR(IF(VLOOKUP($D44,Parameter!$A$12:$J$17,2,FALSE)&gt;0,IF($F44&gt;=VLOOKUP($D44,Parameter!$A$12:$J$17,2,FALSE),1,0),0)+IF(VLOOKUP($D44,Parameter!$A$12:$J$17,3,FALSE)&gt;0,IF($G44&gt;=VLOOKUP($D44,Parameter!$A$12:$J$17,3,FALSE),1,0),0)+IF(VLOOKUP($D44,Parameter!$A$12:$J$17,4,FALSE)&gt;0,IF($H44&gt;=VLOOKUP($D44,Parameter!$A$12:$J$17,4,FALSE),1,0),0)+IF(VLOOKUP($D44,Parameter!$A$12:$J$17,5,FALSE)&gt;0,IF($I44&gt;=VLOOKUP($D44,Parameter!$A$12:$J$17,5,FALSE),1,0),0)+IF(VLOOKUP($D44,Parameter!$A$12:$J$17,6,FALSE)&gt;0,IF($J44&gt;=VLOOKUP($D44,Parameter!$A$12:$J$17,6,FALSE),1,0),0)+IF(VLOOKUP($D44,Parameter!$A$12:$J$17,7,FALSE)&gt;0,IF($K44&gt;=VLOOKUP($D44,Parameter!$A$12:$J$17,7,FALSE),1,0),0)+IF(VLOOKUP($D44,Parameter!$A$12:$J$17,8,FALSE)&gt;0,IF($L44&gt;=VLOOKUP($D44,Parameter!$A$12:$J$17,8,FALSE),1,0),0)+IF(VLOOKUP($D44,Parameter!$A$12:$J$17,9,FALSE)&gt;0,IF($M44&gt;=VLOOKUP($D44,Parameter!$A$12:$J$17,9,FALSE),1,0),0)+IF(VLOOKUP($D44,Parameter!$A$12:$J$17,10,FALSE)&gt;0,IF($N44&gt;=VLOOKUP($D44,Parameter!$A$12:$J$17,10,FALSE),1,0),0),""))</f>
        <v/>
      </c>
      <c r="T44" s="23">
        <f>IF(OR($R44="",$R44=0),"",IFERROR($S44/$R44,""))</f>
        <v/>
      </c>
      <c r="U44" s="22">
        <f>IF(OR($R44="",$S44=""),"",$R44-$S44)</f>
        <v/>
      </c>
      <c r="V44" s="4">
        <f>IF($A44="","",IF(OR($D44="",$E44=""),"Angaben fehlen",IF($U44="","",IF($U44=0,"Anforderungen erfüllt",IF($T44&gt;=Parameter!$B$6,"Beobachtung","Lücke")))))</f>
        <v/>
      </c>
      <c r="W44" s="4">
        <f>IF($A44="","",IF(OR($D44="",$E44="",$O44="",$X44=""),"Angaben fehlen",IF($E44&lt;&gt;"Aktiv","Nicht freigegeben",IF($X44&lt;&gt;"Ja","Prüfung offen",IF($Q44&lt;0,"Unterweisung abgelaufen",IF($U44&gt;Parameter!$B$7,"Nicht freigegeben",IF($Q44&lt;=Parameter!$B$5,"Freigabe mit Frist","Freigegeben")))))))</f>
        <v/>
      </c>
      <c r="X44" s="15" t="n"/>
      <c r="Y44" s="15" t="n"/>
      <c r="Z44" s="16" t="n"/>
    </row>
    <row r="45" ht="23" customHeight="1">
      <c r="A45" s="15" t="n"/>
      <c r="B45" s="16" t="n"/>
      <c r="C45" s="15" t="n"/>
      <c r="D45" s="15" t="n"/>
      <c r="E45" s="15" t="n"/>
      <c r="F45" s="15" t="n"/>
      <c r="G45" s="15" t="n"/>
      <c r="H45" s="15" t="n"/>
      <c r="I45" s="15" t="n"/>
      <c r="J45" s="15" t="n"/>
      <c r="K45" s="15" t="n"/>
      <c r="L45" s="15" t="n"/>
      <c r="M45" s="15" t="n"/>
      <c r="N45" s="15" t="n"/>
      <c r="O45" s="17" t="n"/>
      <c r="P45" s="18">
        <f>IF(OR($A45="",$O45="",Parameter!$B$4=""),"",IFERROR(EDATE($O45,Parameter!$B$4),""))</f>
        <v/>
      </c>
      <c r="Q45" s="19">
        <f>IF($P45="","",IFERROR($P45-TODAY(),""))</f>
        <v/>
      </c>
      <c r="R45" s="19">
        <f>IF(OR($A45="",$D45=""),"",IFERROR(IF(VLOOKUP($D45,Parameter!$A$12:$J$17,2,FALSE)&gt;0,1,0)+IF(VLOOKUP($D45,Parameter!$A$12:$J$17,3,FALSE)&gt;0,1,0)+IF(VLOOKUP($D45,Parameter!$A$12:$J$17,4,FALSE)&gt;0,1,0)+IF(VLOOKUP($D45,Parameter!$A$12:$J$17,5,FALSE)&gt;0,1,0)+IF(VLOOKUP($D45,Parameter!$A$12:$J$17,6,FALSE)&gt;0,1,0)+IF(VLOOKUP($D45,Parameter!$A$12:$J$17,7,FALSE)&gt;0,1,0)+IF(VLOOKUP($D45,Parameter!$A$12:$J$17,8,FALSE)&gt;0,1,0)+IF(VLOOKUP($D45,Parameter!$A$12:$J$17,9,FALSE)&gt;0,1,0)+IF(VLOOKUP($D45,Parameter!$A$12:$J$17,10,FALSE)&gt;0,1,0),""))</f>
        <v/>
      </c>
      <c r="S45" s="19">
        <f>IF(OR($A45="",$D45=""),"",IFERROR(IF(VLOOKUP($D45,Parameter!$A$12:$J$17,2,FALSE)&gt;0,IF($F45&gt;=VLOOKUP($D45,Parameter!$A$12:$J$17,2,FALSE),1,0),0)+IF(VLOOKUP($D45,Parameter!$A$12:$J$17,3,FALSE)&gt;0,IF($G45&gt;=VLOOKUP($D45,Parameter!$A$12:$J$17,3,FALSE),1,0),0)+IF(VLOOKUP($D45,Parameter!$A$12:$J$17,4,FALSE)&gt;0,IF($H45&gt;=VLOOKUP($D45,Parameter!$A$12:$J$17,4,FALSE),1,0),0)+IF(VLOOKUP($D45,Parameter!$A$12:$J$17,5,FALSE)&gt;0,IF($I45&gt;=VLOOKUP($D45,Parameter!$A$12:$J$17,5,FALSE),1,0),0)+IF(VLOOKUP($D45,Parameter!$A$12:$J$17,6,FALSE)&gt;0,IF($J45&gt;=VLOOKUP($D45,Parameter!$A$12:$J$17,6,FALSE),1,0),0)+IF(VLOOKUP($D45,Parameter!$A$12:$J$17,7,FALSE)&gt;0,IF($K45&gt;=VLOOKUP($D45,Parameter!$A$12:$J$17,7,FALSE),1,0),0)+IF(VLOOKUP($D45,Parameter!$A$12:$J$17,8,FALSE)&gt;0,IF($L45&gt;=VLOOKUP($D45,Parameter!$A$12:$J$17,8,FALSE),1,0),0)+IF(VLOOKUP($D45,Parameter!$A$12:$J$17,9,FALSE)&gt;0,IF($M45&gt;=VLOOKUP($D45,Parameter!$A$12:$J$17,9,FALSE),1,0),0)+IF(VLOOKUP($D45,Parameter!$A$12:$J$17,10,FALSE)&gt;0,IF($N45&gt;=VLOOKUP($D45,Parameter!$A$12:$J$17,10,FALSE),1,0),0),""))</f>
        <v/>
      </c>
      <c r="T45" s="20">
        <f>IF(OR($R45="",$R45=0),"",IFERROR($S45/$R45,""))</f>
        <v/>
      </c>
      <c r="U45" s="19">
        <f>IF(OR($R45="",$S45=""),"",$R45-$S45)</f>
        <v/>
      </c>
      <c r="V45" s="6">
        <f>IF($A45="","",IF(OR($D45="",$E45=""),"Angaben fehlen",IF($U45="","",IF($U45=0,"Anforderungen erfüllt",IF($T45&gt;=Parameter!$B$6,"Beobachtung","Lücke")))))</f>
        <v/>
      </c>
      <c r="W45" s="6">
        <f>IF($A45="","",IF(OR($D45="",$E45="",$O45="",$X45=""),"Angaben fehlen",IF($E45&lt;&gt;"Aktiv","Nicht freigegeben",IF($X45&lt;&gt;"Ja","Prüfung offen",IF($Q45&lt;0,"Unterweisung abgelaufen",IF($U45&gt;Parameter!$B$7,"Nicht freigegeben",IF($Q45&lt;=Parameter!$B$5,"Freigabe mit Frist","Freigegeben")))))))</f>
        <v/>
      </c>
      <c r="X45" s="15" t="n"/>
      <c r="Y45" s="15" t="n"/>
      <c r="Z45" s="16" t="n"/>
    </row>
    <row r="46" ht="23" customHeight="1">
      <c r="A46" s="15" t="n"/>
      <c r="B46" s="16" t="n"/>
      <c r="C46" s="15" t="n"/>
      <c r="D46" s="15" t="n"/>
      <c r="E46" s="15" t="n"/>
      <c r="F46" s="15" t="n"/>
      <c r="G46" s="15" t="n"/>
      <c r="H46" s="15" t="n"/>
      <c r="I46" s="15" t="n"/>
      <c r="J46" s="15" t="n"/>
      <c r="K46" s="15" t="n"/>
      <c r="L46" s="15" t="n"/>
      <c r="M46" s="15" t="n"/>
      <c r="N46" s="15" t="n"/>
      <c r="O46" s="17" t="n"/>
      <c r="P46" s="21">
        <f>IF(OR($A46="",$O46="",Parameter!$B$4=""),"",IFERROR(EDATE($O46,Parameter!$B$4),""))</f>
        <v/>
      </c>
      <c r="Q46" s="22">
        <f>IF($P46="","",IFERROR($P46-TODAY(),""))</f>
        <v/>
      </c>
      <c r="R46" s="22">
        <f>IF(OR($A46="",$D46=""),"",IFERROR(IF(VLOOKUP($D46,Parameter!$A$12:$J$17,2,FALSE)&gt;0,1,0)+IF(VLOOKUP($D46,Parameter!$A$12:$J$17,3,FALSE)&gt;0,1,0)+IF(VLOOKUP($D46,Parameter!$A$12:$J$17,4,FALSE)&gt;0,1,0)+IF(VLOOKUP($D46,Parameter!$A$12:$J$17,5,FALSE)&gt;0,1,0)+IF(VLOOKUP($D46,Parameter!$A$12:$J$17,6,FALSE)&gt;0,1,0)+IF(VLOOKUP($D46,Parameter!$A$12:$J$17,7,FALSE)&gt;0,1,0)+IF(VLOOKUP($D46,Parameter!$A$12:$J$17,8,FALSE)&gt;0,1,0)+IF(VLOOKUP($D46,Parameter!$A$12:$J$17,9,FALSE)&gt;0,1,0)+IF(VLOOKUP($D46,Parameter!$A$12:$J$17,10,FALSE)&gt;0,1,0),""))</f>
        <v/>
      </c>
      <c r="S46" s="22">
        <f>IF(OR($A46="",$D46=""),"",IFERROR(IF(VLOOKUP($D46,Parameter!$A$12:$J$17,2,FALSE)&gt;0,IF($F46&gt;=VLOOKUP($D46,Parameter!$A$12:$J$17,2,FALSE),1,0),0)+IF(VLOOKUP($D46,Parameter!$A$12:$J$17,3,FALSE)&gt;0,IF($G46&gt;=VLOOKUP($D46,Parameter!$A$12:$J$17,3,FALSE),1,0),0)+IF(VLOOKUP($D46,Parameter!$A$12:$J$17,4,FALSE)&gt;0,IF($H46&gt;=VLOOKUP($D46,Parameter!$A$12:$J$17,4,FALSE),1,0),0)+IF(VLOOKUP($D46,Parameter!$A$12:$J$17,5,FALSE)&gt;0,IF($I46&gt;=VLOOKUP($D46,Parameter!$A$12:$J$17,5,FALSE),1,0),0)+IF(VLOOKUP($D46,Parameter!$A$12:$J$17,6,FALSE)&gt;0,IF($J46&gt;=VLOOKUP($D46,Parameter!$A$12:$J$17,6,FALSE),1,0),0)+IF(VLOOKUP($D46,Parameter!$A$12:$J$17,7,FALSE)&gt;0,IF($K46&gt;=VLOOKUP($D46,Parameter!$A$12:$J$17,7,FALSE),1,0),0)+IF(VLOOKUP($D46,Parameter!$A$12:$J$17,8,FALSE)&gt;0,IF($L46&gt;=VLOOKUP($D46,Parameter!$A$12:$J$17,8,FALSE),1,0),0)+IF(VLOOKUP($D46,Parameter!$A$12:$J$17,9,FALSE)&gt;0,IF($M46&gt;=VLOOKUP($D46,Parameter!$A$12:$J$17,9,FALSE),1,0),0)+IF(VLOOKUP($D46,Parameter!$A$12:$J$17,10,FALSE)&gt;0,IF($N46&gt;=VLOOKUP($D46,Parameter!$A$12:$J$17,10,FALSE),1,0),0),""))</f>
        <v/>
      </c>
      <c r="T46" s="23">
        <f>IF(OR($R46="",$R46=0),"",IFERROR($S46/$R46,""))</f>
        <v/>
      </c>
      <c r="U46" s="22">
        <f>IF(OR($R46="",$S46=""),"",$R46-$S46)</f>
        <v/>
      </c>
      <c r="V46" s="4">
        <f>IF($A46="","",IF(OR($D46="",$E46=""),"Angaben fehlen",IF($U46="","",IF($U46=0,"Anforderungen erfüllt",IF($T46&gt;=Parameter!$B$6,"Beobachtung","Lücke")))))</f>
        <v/>
      </c>
      <c r="W46" s="4">
        <f>IF($A46="","",IF(OR($D46="",$E46="",$O46="",$X46=""),"Angaben fehlen",IF($E46&lt;&gt;"Aktiv","Nicht freigegeben",IF($X46&lt;&gt;"Ja","Prüfung offen",IF($Q46&lt;0,"Unterweisung abgelaufen",IF($U46&gt;Parameter!$B$7,"Nicht freigegeben",IF($Q46&lt;=Parameter!$B$5,"Freigabe mit Frist","Freigegeben")))))))</f>
        <v/>
      </c>
      <c r="X46" s="15" t="n"/>
      <c r="Y46" s="15" t="n"/>
      <c r="Z46" s="16" t="n"/>
    </row>
    <row r="47" ht="23" customHeight="1">
      <c r="A47" s="15" t="n"/>
      <c r="B47" s="16" t="n"/>
      <c r="C47" s="15" t="n"/>
      <c r="D47" s="15" t="n"/>
      <c r="E47" s="15" t="n"/>
      <c r="F47" s="15" t="n"/>
      <c r="G47" s="15" t="n"/>
      <c r="H47" s="15" t="n"/>
      <c r="I47" s="15" t="n"/>
      <c r="J47" s="15" t="n"/>
      <c r="K47" s="15" t="n"/>
      <c r="L47" s="15" t="n"/>
      <c r="M47" s="15" t="n"/>
      <c r="N47" s="15" t="n"/>
      <c r="O47" s="17" t="n"/>
      <c r="P47" s="18">
        <f>IF(OR($A47="",$O47="",Parameter!$B$4=""),"",IFERROR(EDATE($O47,Parameter!$B$4),""))</f>
        <v/>
      </c>
      <c r="Q47" s="19">
        <f>IF($P47="","",IFERROR($P47-TODAY(),""))</f>
        <v/>
      </c>
      <c r="R47" s="19">
        <f>IF(OR($A47="",$D47=""),"",IFERROR(IF(VLOOKUP($D47,Parameter!$A$12:$J$17,2,FALSE)&gt;0,1,0)+IF(VLOOKUP($D47,Parameter!$A$12:$J$17,3,FALSE)&gt;0,1,0)+IF(VLOOKUP($D47,Parameter!$A$12:$J$17,4,FALSE)&gt;0,1,0)+IF(VLOOKUP($D47,Parameter!$A$12:$J$17,5,FALSE)&gt;0,1,0)+IF(VLOOKUP($D47,Parameter!$A$12:$J$17,6,FALSE)&gt;0,1,0)+IF(VLOOKUP($D47,Parameter!$A$12:$J$17,7,FALSE)&gt;0,1,0)+IF(VLOOKUP($D47,Parameter!$A$12:$J$17,8,FALSE)&gt;0,1,0)+IF(VLOOKUP($D47,Parameter!$A$12:$J$17,9,FALSE)&gt;0,1,0)+IF(VLOOKUP($D47,Parameter!$A$12:$J$17,10,FALSE)&gt;0,1,0),""))</f>
        <v/>
      </c>
      <c r="S47" s="19">
        <f>IF(OR($A47="",$D47=""),"",IFERROR(IF(VLOOKUP($D47,Parameter!$A$12:$J$17,2,FALSE)&gt;0,IF($F47&gt;=VLOOKUP($D47,Parameter!$A$12:$J$17,2,FALSE),1,0),0)+IF(VLOOKUP($D47,Parameter!$A$12:$J$17,3,FALSE)&gt;0,IF($G47&gt;=VLOOKUP($D47,Parameter!$A$12:$J$17,3,FALSE),1,0),0)+IF(VLOOKUP($D47,Parameter!$A$12:$J$17,4,FALSE)&gt;0,IF($H47&gt;=VLOOKUP($D47,Parameter!$A$12:$J$17,4,FALSE),1,0),0)+IF(VLOOKUP($D47,Parameter!$A$12:$J$17,5,FALSE)&gt;0,IF($I47&gt;=VLOOKUP($D47,Parameter!$A$12:$J$17,5,FALSE),1,0),0)+IF(VLOOKUP($D47,Parameter!$A$12:$J$17,6,FALSE)&gt;0,IF($J47&gt;=VLOOKUP($D47,Parameter!$A$12:$J$17,6,FALSE),1,0),0)+IF(VLOOKUP($D47,Parameter!$A$12:$J$17,7,FALSE)&gt;0,IF($K47&gt;=VLOOKUP($D47,Parameter!$A$12:$J$17,7,FALSE),1,0),0)+IF(VLOOKUP($D47,Parameter!$A$12:$J$17,8,FALSE)&gt;0,IF($L47&gt;=VLOOKUP($D47,Parameter!$A$12:$J$17,8,FALSE),1,0),0)+IF(VLOOKUP($D47,Parameter!$A$12:$J$17,9,FALSE)&gt;0,IF($M47&gt;=VLOOKUP($D47,Parameter!$A$12:$J$17,9,FALSE),1,0),0)+IF(VLOOKUP($D47,Parameter!$A$12:$J$17,10,FALSE)&gt;0,IF($N47&gt;=VLOOKUP($D47,Parameter!$A$12:$J$17,10,FALSE),1,0),0),""))</f>
        <v/>
      </c>
      <c r="T47" s="20">
        <f>IF(OR($R47="",$R47=0),"",IFERROR($S47/$R47,""))</f>
        <v/>
      </c>
      <c r="U47" s="19">
        <f>IF(OR($R47="",$S47=""),"",$R47-$S47)</f>
        <v/>
      </c>
      <c r="V47" s="6">
        <f>IF($A47="","",IF(OR($D47="",$E47=""),"Angaben fehlen",IF($U47="","",IF($U47=0,"Anforderungen erfüllt",IF($T47&gt;=Parameter!$B$6,"Beobachtung","Lücke")))))</f>
        <v/>
      </c>
      <c r="W47" s="6">
        <f>IF($A47="","",IF(OR($D47="",$E47="",$O47="",$X47=""),"Angaben fehlen",IF($E47&lt;&gt;"Aktiv","Nicht freigegeben",IF($X47&lt;&gt;"Ja","Prüfung offen",IF($Q47&lt;0,"Unterweisung abgelaufen",IF($U47&gt;Parameter!$B$7,"Nicht freigegeben",IF($Q47&lt;=Parameter!$B$5,"Freigabe mit Frist","Freigegeben")))))))</f>
        <v/>
      </c>
      <c r="X47" s="15" t="n"/>
      <c r="Y47" s="15" t="n"/>
      <c r="Z47" s="16" t="n"/>
    </row>
    <row r="48" ht="23" customHeight="1">
      <c r="A48" s="15" t="n"/>
      <c r="B48" s="16" t="n"/>
      <c r="C48" s="15" t="n"/>
      <c r="D48" s="15" t="n"/>
      <c r="E48" s="15" t="n"/>
      <c r="F48" s="15" t="n"/>
      <c r="G48" s="15" t="n"/>
      <c r="H48" s="15" t="n"/>
      <c r="I48" s="15" t="n"/>
      <c r="J48" s="15" t="n"/>
      <c r="K48" s="15" t="n"/>
      <c r="L48" s="15" t="n"/>
      <c r="M48" s="15" t="n"/>
      <c r="N48" s="15" t="n"/>
      <c r="O48" s="17" t="n"/>
      <c r="P48" s="21">
        <f>IF(OR($A48="",$O48="",Parameter!$B$4=""),"",IFERROR(EDATE($O48,Parameter!$B$4),""))</f>
        <v/>
      </c>
      <c r="Q48" s="22">
        <f>IF($P48="","",IFERROR($P48-TODAY(),""))</f>
        <v/>
      </c>
      <c r="R48" s="22">
        <f>IF(OR($A48="",$D48=""),"",IFERROR(IF(VLOOKUP($D48,Parameter!$A$12:$J$17,2,FALSE)&gt;0,1,0)+IF(VLOOKUP($D48,Parameter!$A$12:$J$17,3,FALSE)&gt;0,1,0)+IF(VLOOKUP($D48,Parameter!$A$12:$J$17,4,FALSE)&gt;0,1,0)+IF(VLOOKUP($D48,Parameter!$A$12:$J$17,5,FALSE)&gt;0,1,0)+IF(VLOOKUP($D48,Parameter!$A$12:$J$17,6,FALSE)&gt;0,1,0)+IF(VLOOKUP($D48,Parameter!$A$12:$J$17,7,FALSE)&gt;0,1,0)+IF(VLOOKUP($D48,Parameter!$A$12:$J$17,8,FALSE)&gt;0,1,0)+IF(VLOOKUP($D48,Parameter!$A$12:$J$17,9,FALSE)&gt;0,1,0)+IF(VLOOKUP($D48,Parameter!$A$12:$J$17,10,FALSE)&gt;0,1,0),""))</f>
        <v/>
      </c>
      <c r="S48" s="22">
        <f>IF(OR($A48="",$D48=""),"",IFERROR(IF(VLOOKUP($D48,Parameter!$A$12:$J$17,2,FALSE)&gt;0,IF($F48&gt;=VLOOKUP($D48,Parameter!$A$12:$J$17,2,FALSE),1,0),0)+IF(VLOOKUP($D48,Parameter!$A$12:$J$17,3,FALSE)&gt;0,IF($G48&gt;=VLOOKUP($D48,Parameter!$A$12:$J$17,3,FALSE),1,0),0)+IF(VLOOKUP($D48,Parameter!$A$12:$J$17,4,FALSE)&gt;0,IF($H48&gt;=VLOOKUP($D48,Parameter!$A$12:$J$17,4,FALSE),1,0),0)+IF(VLOOKUP($D48,Parameter!$A$12:$J$17,5,FALSE)&gt;0,IF($I48&gt;=VLOOKUP($D48,Parameter!$A$12:$J$17,5,FALSE),1,0),0)+IF(VLOOKUP($D48,Parameter!$A$12:$J$17,6,FALSE)&gt;0,IF($J48&gt;=VLOOKUP($D48,Parameter!$A$12:$J$17,6,FALSE),1,0),0)+IF(VLOOKUP($D48,Parameter!$A$12:$J$17,7,FALSE)&gt;0,IF($K48&gt;=VLOOKUP($D48,Parameter!$A$12:$J$17,7,FALSE),1,0),0)+IF(VLOOKUP($D48,Parameter!$A$12:$J$17,8,FALSE)&gt;0,IF($L48&gt;=VLOOKUP($D48,Parameter!$A$12:$J$17,8,FALSE),1,0),0)+IF(VLOOKUP($D48,Parameter!$A$12:$J$17,9,FALSE)&gt;0,IF($M48&gt;=VLOOKUP($D48,Parameter!$A$12:$J$17,9,FALSE),1,0),0)+IF(VLOOKUP($D48,Parameter!$A$12:$J$17,10,FALSE)&gt;0,IF($N48&gt;=VLOOKUP($D48,Parameter!$A$12:$J$17,10,FALSE),1,0),0),""))</f>
        <v/>
      </c>
      <c r="T48" s="23">
        <f>IF(OR($R48="",$R48=0),"",IFERROR($S48/$R48,""))</f>
        <v/>
      </c>
      <c r="U48" s="22">
        <f>IF(OR($R48="",$S48=""),"",$R48-$S48)</f>
        <v/>
      </c>
      <c r="V48" s="4">
        <f>IF($A48="","",IF(OR($D48="",$E48=""),"Angaben fehlen",IF($U48="","",IF($U48=0,"Anforderungen erfüllt",IF($T48&gt;=Parameter!$B$6,"Beobachtung","Lücke")))))</f>
        <v/>
      </c>
      <c r="W48" s="4">
        <f>IF($A48="","",IF(OR($D48="",$E48="",$O48="",$X48=""),"Angaben fehlen",IF($E48&lt;&gt;"Aktiv","Nicht freigegeben",IF($X48&lt;&gt;"Ja","Prüfung offen",IF($Q48&lt;0,"Unterweisung abgelaufen",IF($U48&gt;Parameter!$B$7,"Nicht freigegeben",IF($Q48&lt;=Parameter!$B$5,"Freigabe mit Frist","Freigegeben")))))))</f>
        <v/>
      </c>
      <c r="X48" s="15" t="n"/>
      <c r="Y48" s="15" t="n"/>
      <c r="Z48" s="16" t="n"/>
    </row>
    <row r="49" ht="23" customHeight="1">
      <c r="A49" s="15" t="n"/>
      <c r="B49" s="16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7" t="n"/>
      <c r="P49" s="18">
        <f>IF(OR($A49="",$O49="",Parameter!$B$4=""),"",IFERROR(EDATE($O49,Parameter!$B$4),""))</f>
        <v/>
      </c>
      <c r="Q49" s="19">
        <f>IF($P49="","",IFERROR($P49-TODAY(),""))</f>
        <v/>
      </c>
      <c r="R49" s="19">
        <f>IF(OR($A49="",$D49=""),"",IFERROR(IF(VLOOKUP($D49,Parameter!$A$12:$J$17,2,FALSE)&gt;0,1,0)+IF(VLOOKUP($D49,Parameter!$A$12:$J$17,3,FALSE)&gt;0,1,0)+IF(VLOOKUP($D49,Parameter!$A$12:$J$17,4,FALSE)&gt;0,1,0)+IF(VLOOKUP($D49,Parameter!$A$12:$J$17,5,FALSE)&gt;0,1,0)+IF(VLOOKUP($D49,Parameter!$A$12:$J$17,6,FALSE)&gt;0,1,0)+IF(VLOOKUP($D49,Parameter!$A$12:$J$17,7,FALSE)&gt;0,1,0)+IF(VLOOKUP($D49,Parameter!$A$12:$J$17,8,FALSE)&gt;0,1,0)+IF(VLOOKUP($D49,Parameter!$A$12:$J$17,9,FALSE)&gt;0,1,0)+IF(VLOOKUP($D49,Parameter!$A$12:$J$17,10,FALSE)&gt;0,1,0),""))</f>
        <v/>
      </c>
      <c r="S49" s="19">
        <f>IF(OR($A49="",$D49=""),"",IFERROR(IF(VLOOKUP($D49,Parameter!$A$12:$J$17,2,FALSE)&gt;0,IF($F49&gt;=VLOOKUP($D49,Parameter!$A$12:$J$17,2,FALSE),1,0),0)+IF(VLOOKUP($D49,Parameter!$A$12:$J$17,3,FALSE)&gt;0,IF($G49&gt;=VLOOKUP($D49,Parameter!$A$12:$J$17,3,FALSE),1,0),0)+IF(VLOOKUP($D49,Parameter!$A$12:$J$17,4,FALSE)&gt;0,IF($H49&gt;=VLOOKUP($D49,Parameter!$A$12:$J$17,4,FALSE),1,0),0)+IF(VLOOKUP($D49,Parameter!$A$12:$J$17,5,FALSE)&gt;0,IF($I49&gt;=VLOOKUP($D49,Parameter!$A$12:$J$17,5,FALSE),1,0),0)+IF(VLOOKUP($D49,Parameter!$A$12:$J$17,6,FALSE)&gt;0,IF($J49&gt;=VLOOKUP($D49,Parameter!$A$12:$J$17,6,FALSE),1,0),0)+IF(VLOOKUP($D49,Parameter!$A$12:$J$17,7,FALSE)&gt;0,IF($K49&gt;=VLOOKUP($D49,Parameter!$A$12:$J$17,7,FALSE),1,0),0)+IF(VLOOKUP($D49,Parameter!$A$12:$J$17,8,FALSE)&gt;0,IF($L49&gt;=VLOOKUP($D49,Parameter!$A$12:$J$17,8,FALSE),1,0),0)+IF(VLOOKUP($D49,Parameter!$A$12:$J$17,9,FALSE)&gt;0,IF($M49&gt;=VLOOKUP($D49,Parameter!$A$12:$J$17,9,FALSE),1,0),0)+IF(VLOOKUP($D49,Parameter!$A$12:$J$17,10,FALSE)&gt;0,IF($N49&gt;=VLOOKUP($D49,Parameter!$A$12:$J$17,10,FALSE),1,0),0),""))</f>
        <v/>
      </c>
      <c r="T49" s="20">
        <f>IF(OR($R49="",$R49=0),"",IFERROR($S49/$R49,""))</f>
        <v/>
      </c>
      <c r="U49" s="19">
        <f>IF(OR($R49="",$S49=""),"",$R49-$S49)</f>
        <v/>
      </c>
      <c r="V49" s="6">
        <f>IF($A49="","",IF(OR($D49="",$E49=""),"Angaben fehlen",IF($U49="","",IF($U49=0,"Anforderungen erfüllt",IF($T49&gt;=Parameter!$B$6,"Beobachtung","Lücke")))))</f>
        <v/>
      </c>
      <c r="W49" s="6">
        <f>IF($A49="","",IF(OR($D49="",$E49="",$O49="",$X49=""),"Angaben fehlen",IF($E49&lt;&gt;"Aktiv","Nicht freigegeben",IF($X49&lt;&gt;"Ja","Prüfung offen",IF($Q49&lt;0,"Unterweisung abgelaufen",IF($U49&gt;Parameter!$B$7,"Nicht freigegeben",IF($Q49&lt;=Parameter!$B$5,"Freigabe mit Frist","Freigegeben")))))))</f>
        <v/>
      </c>
      <c r="X49" s="15" t="n"/>
      <c r="Y49" s="15" t="n"/>
      <c r="Z49" s="16" t="n"/>
    </row>
    <row r="50" ht="23" customHeight="1">
      <c r="A50" s="15" t="n"/>
      <c r="B50" s="16" t="n"/>
      <c r="C50" s="15" t="n"/>
      <c r="D50" s="15" t="n"/>
      <c r="E50" s="15" t="n"/>
      <c r="F50" s="15" t="n"/>
      <c r="G50" s="15" t="n"/>
      <c r="H50" s="15" t="n"/>
      <c r="I50" s="15" t="n"/>
      <c r="J50" s="15" t="n"/>
      <c r="K50" s="15" t="n"/>
      <c r="L50" s="15" t="n"/>
      <c r="M50" s="15" t="n"/>
      <c r="N50" s="15" t="n"/>
      <c r="O50" s="17" t="n"/>
      <c r="P50" s="21">
        <f>IF(OR($A50="",$O50="",Parameter!$B$4=""),"",IFERROR(EDATE($O50,Parameter!$B$4),""))</f>
        <v/>
      </c>
      <c r="Q50" s="22">
        <f>IF($P50="","",IFERROR($P50-TODAY(),""))</f>
        <v/>
      </c>
      <c r="R50" s="22">
        <f>IF(OR($A50="",$D50=""),"",IFERROR(IF(VLOOKUP($D50,Parameter!$A$12:$J$17,2,FALSE)&gt;0,1,0)+IF(VLOOKUP($D50,Parameter!$A$12:$J$17,3,FALSE)&gt;0,1,0)+IF(VLOOKUP($D50,Parameter!$A$12:$J$17,4,FALSE)&gt;0,1,0)+IF(VLOOKUP($D50,Parameter!$A$12:$J$17,5,FALSE)&gt;0,1,0)+IF(VLOOKUP($D50,Parameter!$A$12:$J$17,6,FALSE)&gt;0,1,0)+IF(VLOOKUP($D50,Parameter!$A$12:$J$17,7,FALSE)&gt;0,1,0)+IF(VLOOKUP($D50,Parameter!$A$12:$J$17,8,FALSE)&gt;0,1,0)+IF(VLOOKUP($D50,Parameter!$A$12:$J$17,9,FALSE)&gt;0,1,0)+IF(VLOOKUP($D50,Parameter!$A$12:$J$17,10,FALSE)&gt;0,1,0),""))</f>
        <v/>
      </c>
      <c r="S50" s="22">
        <f>IF(OR($A50="",$D50=""),"",IFERROR(IF(VLOOKUP($D50,Parameter!$A$12:$J$17,2,FALSE)&gt;0,IF($F50&gt;=VLOOKUP($D50,Parameter!$A$12:$J$17,2,FALSE),1,0),0)+IF(VLOOKUP($D50,Parameter!$A$12:$J$17,3,FALSE)&gt;0,IF($G50&gt;=VLOOKUP($D50,Parameter!$A$12:$J$17,3,FALSE),1,0),0)+IF(VLOOKUP($D50,Parameter!$A$12:$J$17,4,FALSE)&gt;0,IF($H50&gt;=VLOOKUP($D50,Parameter!$A$12:$J$17,4,FALSE),1,0),0)+IF(VLOOKUP($D50,Parameter!$A$12:$J$17,5,FALSE)&gt;0,IF($I50&gt;=VLOOKUP($D50,Parameter!$A$12:$J$17,5,FALSE),1,0),0)+IF(VLOOKUP($D50,Parameter!$A$12:$J$17,6,FALSE)&gt;0,IF($J50&gt;=VLOOKUP($D50,Parameter!$A$12:$J$17,6,FALSE),1,0),0)+IF(VLOOKUP($D50,Parameter!$A$12:$J$17,7,FALSE)&gt;0,IF($K50&gt;=VLOOKUP($D50,Parameter!$A$12:$J$17,7,FALSE),1,0),0)+IF(VLOOKUP($D50,Parameter!$A$12:$J$17,8,FALSE)&gt;0,IF($L50&gt;=VLOOKUP($D50,Parameter!$A$12:$J$17,8,FALSE),1,0),0)+IF(VLOOKUP($D50,Parameter!$A$12:$J$17,9,FALSE)&gt;0,IF($M50&gt;=VLOOKUP($D50,Parameter!$A$12:$J$17,9,FALSE),1,0),0)+IF(VLOOKUP($D50,Parameter!$A$12:$J$17,10,FALSE)&gt;0,IF($N50&gt;=VLOOKUP($D50,Parameter!$A$12:$J$17,10,FALSE),1,0),0),""))</f>
        <v/>
      </c>
      <c r="T50" s="23">
        <f>IF(OR($R50="",$R50=0),"",IFERROR($S50/$R50,""))</f>
        <v/>
      </c>
      <c r="U50" s="22">
        <f>IF(OR($R50="",$S50=""),"",$R50-$S50)</f>
        <v/>
      </c>
      <c r="V50" s="4">
        <f>IF($A50="","",IF(OR($D50="",$E50=""),"Angaben fehlen",IF($U50="","",IF($U50=0,"Anforderungen erfüllt",IF($T50&gt;=Parameter!$B$6,"Beobachtung","Lücke")))))</f>
        <v/>
      </c>
      <c r="W50" s="4">
        <f>IF($A50="","",IF(OR($D50="",$E50="",$O50="",$X50=""),"Angaben fehlen",IF($E50&lt;&gt;"Aktiv","Nicht freigegeben",IF($X50&lt;&gt;"Ja","Prüfung offen",IF($Q50&lt;0,"Unterweisung abgelaufen",IF($U50&gt;Parameter!$B$7,"Nicht freigegeben",IF($Q50&lt;=Parameter!$B$5,"Freigabe mit Frist","Freigegeben")))))))</f>
        <v/>
      </c>
      <c r="X50" s="15" t="n"/>
      <c r="Y50" s="15" t="n"/>
      <c r="Z50" s="16" t="n"/>
    </row>
    <row r="51" ht="23" customHeight="1">
      <c r="A51" s="15" t="n"/>
      <c r="B51" s="16" t="n"/>
      <c r="C51" s="15" t="n"/>
      <c r="D51" s="15" t="n"/>
      <c r="E51" s="15" t="n"/>
      <c r="F51" s="15" t="n"/>
      <c r="G51" s="15" t="n"/>
      <c r="H51" s="15" t="n"/>
      <c r="I51" s="15" t="n"/>
      <c r="J51" s="15" t="n"/>
      <c r="K51" s="15" t="n"/>
      <c r="L51" s="15" t="n"/>
      <c r="M51" s="15" t="n"/>
      <c r="N51" s="15" t="n"/>
      <c r="O51" s="17" t="n"/>
      <c r="P51" s="18">
        <f>IF(OR($A51="",$O51="",Parameter!$B$4=""),"",IFERROR(EDATE($O51,Parameter!$B$4),""))</f>
        <v/>
      </c>
      <c r="Q51" s="19">
        <f>IF($P51="","",IFERROR($P51-TODAY(),""))</f>
        <v/>
      </c>
      <c r="R51" s="19">
        <f>IF(OR($A51="",$D51=""),"",IFERROR(IF(VLOOKUP($D51,Parameter!$A$12:$J$17,2,FALSE)&gt;0,1,0)+IF(VLOOKUP($D51,Parameter!$A$12:$J$17,3,FALSE)&gt;0,1,0)+IF(VLOOKUP($D51,Parameter!$A$12:$J$17,4,FALSE)&gt;0,1,0)+IF(VLOOKUP($D51,Parameter!$A$12:$J$17,5,FALSE)&gt;0,1,0)+IF(VLOOKUP($D51,Parameter!$A$12:$J$17,6,FALSE)&gt;0,1,0)+IF(VLOOKUP($D51,Parameter!$A$12:$J$17,7,FALSE)&gt;0,1,0)+IF(VLOOKUP($D51,Parameter!$A$12:$J$17,8,FALSE)&gt;0,1,0)+IF(VLOOKUP($D51,Parameter!$A$12:$J$17,9,FALSE)&gt;0,1,0)+IF(VLOOKUP($D51,Parameter!$A$12:$J$17,10,FALSE)&gt;0,1,0),""))</f>
        <v/>
      </c>
      <c r="S51" s="19">
        <f>IF(OR($A51="",$D51=""),"",IFERROR(IF(VLOOKUP($D51,Parameter!$A$12:$J$17,2,FALSE)&gt;0,IF($F51&gt;=VLOOKUP($D51,Parameter!$A$12:$J$17,2,FALSE),1,0),0)+IF(VLOOKUP($D51,Parameter!$A$12:$J$17,3,FALSE)&gt;0,IF($G51&gt;=VLOOKUP($D51,Parameter!$A$12:$J$17,3,FALSE),1,0),0)+IF(VLOOKUP($D51,Parameter!$A$12:$J$17,4,FALSE)&gt;0,IF($H51&gt;=VLOOKUP($D51,Parameter!$A$12:$J$17,4,FALSE),1,0),0)+IF(VLOOKUP($D51,Parameter!$A$12:$J$17,5,FALSE)&gt;0,IF($I51&gt;=VLOOKUP($D51,Parameter!$A$12:$J$17,5,FALSE),1,0),0)+IF(VLOOKUP($D51,Parameter!$A$12:$J$17,6,FALSE)&gt;0,IF($J51&gt;=VLOOKUP($D51,Parameter!$A$12:$J$17,6,FALSE),1,0),0)+IF(VLOOKUP($D51,Parameter!$A$12:$J$17,7,FALSE)&gt;0,IF($K51&gt;=VLOOKUP($D51,Parameter!$A$12:$J$17,7,FALSE),1,0),0)+IF(VLOOKUP($D51,Parameter!$A$12:$J$17,8,FALSE)&gt;0,IF($L51&gt;=VLOOKUP($D51,Parameter!$A$12:$J$17,8,FALSE),1,0),0)+IF(VLOOKUP($D51,Parameter!$A$12:$J$17,9,FALSE)&gt;0,IF($M51&gt;=VLOOKUP($D51,Parameter!$A$12:$J$17,9,FALSE),1,0),0)+IF(VLOOKUP($D51,Parameter!$A$12:$J$17,10,FALSE)&gt;0,IF($N51&gt;=VLOOKUP($D51,Parameter!$A$12:$J$17,10,FALSE),1,0),0),""))</f>
        <v/>
      </c>
      <c r="T51" s="20">
        <f>IF(OR($R51="",$R51=0),"",IFERROR($S51/$R51,""))</f>
        <v/>
      </c>
      <c r="U51" s="19">
        <f>IF(OR($R51="",$S51=""),"",$R51-$S51)</f>
        <v/>
      </c>
      <c r="V51" s="6">
        <f>IF($A51="","",IF(OR($D51="",$E51=""),"Angaben fehlen",IF($U51="","",IF($U51=0,"Anforderungen erfüllt",IF($T51&gt;=Parameter!$B$6,"Beobachtung","Lücke")))))</f>
        <v/>
      </c>
      <c r="W51" s="6">
        <f>IF($A51="","",IF(OR($D51="",$E51="",$O51="",$X51=""),"Angaben fehlen",IF($E51&lt;&gt;"Aktiv","Nicht freigegeben",IF($X51&lt;&gt;"Ja","Prüfung offen",IF($Q51&lt;0,"Unterweisung abgelaufen",IF($U51&gt;Parameter!$B$7,"Nicht freigegeben",IF($Q51&lt;=Parameter!$B$5,"Freigabe mit Frist","Freigegeben")))))))</f>
        <v/>
      </c>
      <c r="X51" s="15" t="n"/>
      <c r="Y51" s="15" t="n"/>
      <c r="Z51" s="16" t="n"/>
    </row>
    <row r="52" ht="23" customHeight="1">
      <c r="A52" s="15" t="n"/>
      <c r="B52" s="16" t="n"/>
      <c r="C52" s="15" t="n"/>
      <c r="D52" s="15" t="n"/>
      <c r="E52" s="15" t="n"/>
      <c r="F52" s="15" t="n"/>
      <c r="G52" s="15" t="n"/>
      <c r="H52" s="15" t="n"/>
      <c r="I52" s="15" t="n"/>
      <c r="J52" s="15" t="n"/>
      <c r="K52" s="15" t="n"/>
      <c r="L52" s="15" t="n"/>
      <c r="M52" s="15" t="n"/>
      <c r="N52" s="15" t="n"/>
      <c r="O52" s="17" t="n"/>
      <c r="P52" s="21">
        <f>IF(OR($A52="",$O52="",Parameter!$B$4=""),"",IFERROR(EDATE($O52,Parameter!$B$4),""))</f>
        <v/>
      </c>
      <c r="Q52" s="22">
        <f>IF($P52="","",IFERROR($P52-TODAY(),""))</f>
        <v/>
      </c>
      <c r="R52" s="22">
        <f>IF(OR($A52="",$D52=""),"",IFERROR(IF(VLOOKUP($D52,Parameter!$A$12:$J$17,2,FALSE)&gt;0,1,0)+IF(VLOOKUP($D52,Parameter!$A$12:$J$17,3,FALSE)&gt;0,1,0)+IF(VLOOKUP($D52,Parameter!$A$12:$J$17,4,FALSE)&gt;0,1,0)+IF(VLOOKUP($D52,Parameter!$A$12:$J$17,5,FALSE)&gt;0,1,0)+IF(VLOOKUP($D52,Parameter!$A$12:$J$17,6,FALSE)&gt;0,1,0)+IF(VLOOKUP($D52,Parameter!$A$12:$J$17,7,FALSE)&gt;0,1,0)+IF(VLOOKUP($D52,Parameter!$A$12:$J$17,8,FALSE)&gt;0,1,0)+IF(VLOOKUP($D52,Parameter!$A$12:$J$17,9,FALSE)&gt;0,1,0)+IF(VLOOKUP($D52,Parameter!$A$12:$J$17,10,FALSE)&gt;0,1,0),""))</f>
        <v/>
      </c>
      <c r="S52" s="22">
        <f>IF(OR($A52="",$D52=""),"",IFERROR(IF(VLOOKUP($D52,Parameter!$A$12:$J$17,2,FALSE)&gt;0,IF($F52&gt;=VLOOKUP($D52,Parameter!$A$12:$J$17,2,FALSE),1,0),0)+IF(VLOOKUP($D52,Parameter!$A$12:$J$17,3,FALSE)&gt;0,IF($G52&gt;=VLOOKUP($D52,Parameter!$A$12:$J$17,3,FALSE),1,0),0)+IF(VLOOKUP($D52,Parameter!$A$12:$J$17,4,FALSE)&gt;0,IF($H52&gt;=VLOOKUP($D52,Parameter!$A$12:$J$17,4,FALSE),1,0),0)+IF(VLOOKUP($D52,Parameter!$A$12:$J$17,5,FALSE)&gt;0,IF($I52&gt;=VLOOKUP($D52,Parameter!$A$12:$J$17,5,FALSE),1,0),0)+IF(VLOOKUP($D52,Parameter!$A$12:$J$17,6,FALSE)&gt;0,IF($J52&gt;=VLOOKUP($D52,Parameter!$A$12:$J$17,6,FALSE),1,0),0)+IF(VLOOKUP($D52,Parameter!$A$12:$J$17,7,FALSE)&gt;0,IF($K52&gt;=VLOOKUP($D52,Parameter!$A$12:$J$17,7,FALSE),1,0),0)+IF(VLOOKUP($D52,Parameter!$A$12:$J$17,8,FALSE)&gt;0,IF($L52&gt;=VLOOKUP($D52,Parameter!$A$12:$J$17,8,FALSE),1,0),0)+IF(VLOOKUP($D52,Parameter!$A$12:$J$17,9,FALSE)&gt;0,IF($M52&gt;=VLOOKUP($D52,Parameter!$A$12:$J$17,9,FALSE),1,0),0)+IF(VLOOKUP($D52,Parameter!$A$12:$J$17,10,FALSE)&gt;0,IF($N52&gt;=VLOOKUP($D52,Parameter!$A$12:$J$17,10,FALSE),1,0),0),""))</f>
        <v/>
      </c>
      <c r="T52" s="23">
        <f>IF(OR($R52="",$R52=0),"",IFERROR($S52/$R52,""))</f>
        <v/>
      </c>
      <c r="U52" s="22">
        <f>IF(OR($R52="",$S52=""),"",$R52-$S52)</f>
        <v/>
      </c>
      <c r="V52" s="4">
        <f>IF($A52="","",IF(OR($D52="",$E52=""),"Angaben fehlen",IF($U52="","",IF($U52=0,"Anforderungen erfüllt",IF($T52&gt;=Parameter!$B$6,"Beobachtung","Lücke")))))</f>
        <v/>
      </c>
      <c r="W52" s="4">
        <f>IF($A52="","",IF(OR($D52="",$E52="",$O52="",$X52=""),"Angaben fehlen",IF($E52&lt;&gt;"Aktiv","Nicht freigegeben",IF($X52&lt;&gt;"Ja","Prüfung offen",IF($Q52&lt;0,"Unterweisung abgelaufen",IF($U52&gt;Parameter!$B$7,"Nicht freigegeben",IF($Q52&lt;=Parameter!$B$5,"Freigabe mit Frist","Freigegeben")))))))</f>
        <v/>
      </c>
      <c r="X52" s="15" t="n"/>
      <c r="Y52" s="15" t="n"/>
      <c r="Z52" s="16" t="n"/>
    </row>
    <row r="53" ht="23" customHeight="1">
      <c r="A53" s="15" t="n"/>
      <c r="B53" s="16" t="n"/>
      <c r="C53" s="15" t="n"/>
      <c r="D53" s="15" t="n"/>
      <c r="E53" s="15" t="n"/>
      <c r="F53" s="15" t="n"/>
      <c r="G53" s="15" t="n"/>
      <c r="H53" s="15" t="n"/>
      <c r="I53" s="15" t="n"/>
      <c r="J53" s="15" t="n"/>
      <c r="K53" s="15" t="n"/>
      <c r="L53" s="15" t="n"/>
      <c r="M53" s="15" t="n"/>
      <c r="N53" s="15" t="n"/>
      <c r="O53" s="17" t="n"/>
      <c r="P53" s="18">
        <f>IF(OR($A53="",$O53="",Parameter!$B$4=""),"",IFERROR(EDATE($O53,Parameter!$B$4),""))</f>
        <v/>
      </c>
      <c r="Q53" s="19">
        <f>IF($P53="","",IFERROR($P53-TODAY(),""))</f>
        <v/>
      </c>
      <c r="R53" s="19">
        <f>IF(OR($A53="",$D53=""),"",IFERROR(IF(VLOOKUP($D53,Parameter!$A$12:$J$17,2,FALSE)&gt;0,1,0)+IF(VLOOKUP($D53,Parameter!$A$12:$J$17,3,FALSE)&gt;0,1,0)+IF(VLOOKUP($D53,Parameter!$A$12:$J$17,4,FALSE)&gt;0,1,0)+IF(VLOOKUP($D53,Parameter!$A$12:$J$17,5,FALSE)&gt;0,1,0)+IF(VLOOKUP($D53,Parameter!$A$12:$J$17,6,FALSE)&gt;0,1,0)+IF(VLOOKUP($D53,Parameter!$A$12:$J$17,7,FALSE)&gt;0,1,0)+IF(VLOOKUP($D53,Parameter!$A$12:$J$17,8,FALSE)&gt;0,1,0)+IF(VLOOKUP($D53,Parameter!$A$12:$J$17,9,FALSE)&gt;0,1,0)+IF(VLOOKUP($D53,Parameter!$A$12:$J$17,10,FALSE)&gt;0,1,0),""))</f>
        <v/>
      </c>
      <c r="S53" s="19">
        <f>IF(OR($A53="",$D53=""),"",IFERROR(IF(VLOOKUP($D53,Parameter!$A$12:$J$17,2,FALSE)&gt;0,IF($F53&gt;=VLOOKUP($D53,Parameter!$A$12:$J$17,2,FALSE),1,0),0)+IF(VLOOKUP($D53,Parameter!$A$12:$J$17,3,FALSE)&gt;0,IF($G53&gt;=VLOOKUP($D53,Parameter!$A$12:$J$17,3,FALSE),1,0),0)+IF(VLOOKUP($D53,Parameter!$A$12:$J$17,4,FALSE)&gt;0,IF($H53&gt;=VLOOKUP($D53,Parameter!$A$12:$J$17,4,FALSE),1,0),0)+IF(VLOOKUP($D53,Parameter!$A$12:$J$17,5,FALSE)&gt;0,IF($I53&gt;=VLOOKUP($D53,Parameter!$A$12:$J$17,5,FALSE),1,0),0)+IF(VLOOKUP($D53,Parameter!$A$12:$J$17,6,FALSE)&gt;0,IF($J53&gt;=VLOOKUP($D53,Parameter!$A$12:$J$17,6,FALSE),1,0),0)+IF(VLOOKUP($D53,Parameter!$A$12:$J$17,7,FALSE)&gt;0,IF($K53&gt;=VLOOKUP($D53,Parameter!$A$12:$J$17,7,FALSE),1,0),0)+IF(VLOOKUP($D53,Parameter!$A$12:$J$17,8,FALSE)&gt;0,IF($L53&gt;=VLOOKUP($D53,Parameter!$A$12:$J$17,8,FALSE),1,0),0)+IF(VLOOKUP($D53,Parameter!$A$12:$J$17,9,FALSE)&gt;0,IF($M53&gt;=VLOOKUP($D53,Parameter!$A$12:$J$17,9,FALSE),1,0),0)+IF(VLOOKUP($D53,Parameter!$A$12:$J$17,10,FALSE)&gt;0,IF($N53&gt;=VLOOKUP($D53,Parameter!$A$12:$J$17,10,FALSE),1,0),0),""))</f>
        <v/>
      </c>
      <c r="T53" s="20">
        <f>IF(OR($R53="",$R53=0),"",IFERROR($S53/$R53,""))</f>
        <v/>
      </c>
      <c r="U53" s="19">
        <f>IF(OR($R53="",$S53=""),"",$R53-$S53)</f>
        <v/>
      </c>
      <c r="V53" s="6">
        <f>IF($A53="","",IF(OR($D53="",$E53=""),"Angaben fehlen",IF($U53="","",IF($U53=0,"Anforderungen erfüllt",IF($T53&gt;=Parameter!$B$6,"Beobachtung","Lücke")))))</f>
        <v/>
      </c>
      <c r="W53" s="6">
        <f>IF($A53="","",IF(OR($D53="",$E53="",$O53="",$X53=""),"Angaben fehlen",IF($E53&lt;&gt;"Aktiv","Nicht freigegeben",IF($X53&lt;&gt;"Ja","Prüfung offen",IF($Q53&lt;0,"Unterweisung abgelaufen",IF($U53&gt;Parameter!$B$7,"Nicht freigegeben",IF($Q53&lt;=Parameter!$B$5,"Freigabe mit Frist","Freigegeben")))))))</f>
        <v/>
      </c>
      <c r="X53" s="15" t="n"/>
      <c r="Y53" s="15" t="n"/>
      <c r="Z53" s="16" t="n"/>
    </row>
    <row r="54" ht="23" customHeight="1">
      <c r="A54" s="15" t="n"/>
      <c r="B54" s="16" t="n"/>
      <c r="C54" s="15" t="n"/>
      <c r="D54" s="15" t="n"/>
      <c r="E54" s="15" t="n"/>
      <c r="F54" s="15" t="n"/>
      <c r="G54" s="15" t="n"/>
      <c r="H54" s="15" t="n"/>
      <c r="I54" s="15" t="n"/>
      <c r="J54" s="15" t="n"/>
      <c r="K54" s="15" t="n"/>
      <c r="L54" s="15" t="n"/>
      <c r="M54" s="15" t="n"/>
      <c r="N54" s="15" t="n"/>
      <c r="O54" s="17" t="n"/>
      <c r="P54" s="21">
        <f>IF(OR($A54="",$O54="",Parameter!$B$4=""),"",IFERROR(EDATE($O54,Parameter!$B$4),""))</f>
        <v/>
      </c>
      <c r="Q54" s="22">
        <f>IF($P54="","",IFERROR($P54-TODAY(),""))</f>
        <v/>
      </c>
      <c r="R54" s="22">
        <f>IF(OR($A54="",$D54=""),"",IFERROR(IF(VLOOKUP($D54,Parameter!$A$12:$J$17,2,FALSE)&gt;0,1,0)+IF(VLOOKUP($D54,Parameter!$A$12:$J$17,3,FALSE)&gt;0,1,0)+IF(VLOOKUP($D54,Parameter!$A$12:$J$17,4,FALSE)&gt;0,1,0)+IF(VLOOKUP($D54,Parameter!$A$12:$J$17,5,FALSE)&gt;0,1,0)+IF(VLOOKUP($D54,Parameter!$A$12:$J$17,6,FALSE)&gt;0,1,0)+IF(VLOOKUP($D54,Parameter!$A$12:$J$17,7,FALSE)&gt;0,1,0)+IF(VLOOKUP($D54,Parameter!$A$12:$J$17,8,FALSE)&gt;0,1,0)+IF(VLOOKUP($D54,Parameter!$A$12:$J$17,9,FALSE)&gt;0,1,0)+IF(VLOOKUP($D54,Parameter!$A$12:$J$17,10,FALSE)&gt;0,1,0),""))</f>
        <v/>
      </c>
      <c r="S54" s="22">
        <f>IF(OR($A54="",$D54=""),"",IFERROR(IF(VLOOKUP($D54,Parameter!$A$12:$J$17,2,FALSE)&gt;0,IF($F54&gt;=VLOOKUP($D54,Parameter!$A$12:$J$17,2,FALSE),1,0),0)+IF(VLOOKUP($D54,Parameter!$A$12:$J$17,3,FALSE)&gt;0,IF($G54&gt;=VLOOKUP($D54,Parameter!$A$12:$J$17,3,FALSE),1,0),0)+IF(VLOOKUP($D54,Parameter!$A$12:$J$17,4,FALSE)&gt;0,IF($H54&gt;=VLOOKUP($D54,Parameter!$A$12:$J$17,4,FALSE),1,0),0)+IF(VLOOKUP($D54,Parameter!$A$12:$J$17,5,FALSE)&gt;0,IF($I54&gt;=VLOOKUP($D54,Parameter!$A$12:$J$17,5,FALSE),1,0),0)+IF(VLOOKUP($D54,Parameter!$A$12:$J$17,6,FALSE)&gt;0,IF($J54&gt;=VLOOKUP($D54,Parameter!$A$12:$J$17,6,FALSE),1,0),0)+IF(VLOOKUP($D54,Parameter!$A$12:$J$17,7,FALSE)&gt;0,IF($K54&gt;=VLOOKUP($D54,Parameter!$A$12:$J$17,7,FALSE),1,0),0)+IF(VLOOKUP($D54,Parameter!$A$12:$J$17,8,FALSE)&gt;0,IF($L54&gt;=VLOOKUP($D54,Parameter!$A$12:$J$17,8,FALSE),1,0),0)+IF(VLOOKUP($D54,Parameter!$A$12:$J$17,9,FALSE)&gt;0,IF($M54&gt;=VLOOKUP($D54,Parameter!$A$12:$J$17,9,FALSE),1,0),0)+IF(VLOOKUP($D54,Parameter!$A$12:$J$17,10,FALSE)&gt;0,IF($N54&gt;=VLOOKUP($D54,Parameter!$A$12:$J$17,10,FALSE),1,0),0),""))</f>
        <v/>
      </c>
      <c r="T54" s="23">
        <f>IF(OR($R54="",$R54=0),"",IFERROR($S54/$R54,""))</f>
        <v/>
      </c>
      <c r="U54" s="22">
        <f>IF(OR($R54="",$S54=""),"",$R54-$S54)</f>
        <v/>
      </c>
      <c r="V54" s="4">
        <f>IF($A54="","",IF(OR($D54="",$E54=""),"Angaben fehlen",IF($U54="","",IF($U54=0,"Anforderungen erfüllt",IF($T54&gt;=Parameter!$B$6,"Beobachtung","Lücke")))))</f>
        <v/>
      </c>
      <c r="W54" s="4">
        <f>IF($A54="","",IF(OR($D54="",$E54="",$O54="",$X54=""),"Angaben fehlen",IF($E54&lt;&gt;"Aktiv","Nicht freigegeben",IF($X54&lt;&gt;"Ja","Prüfung offen",IF($Q54&lt;0,"Unterweisung abgelaufen",IF($U54&gt;Parameter!$B$7,"Nicht freigegeben",IF($Q54&lt;=Parameter!$B$5,"Freigabe mit Frist","Freigegeben")))))))</f>
        <v/>
      </c>
      <c r="X54" s="15" t="n"/>
      <c r="Y54" s="15" t="n"/>
      <c r="Z54" s="16" t="n"/>
    </row>
    <row r="55" ht="23" customHeight="1">
      <c r="A55" s="15" t="n"/>
      <c r="B55" s="16" t="n"/>
      <c r="C55" s="15" t="n"/>
      <c r="D55" s="15" t="n"/>
      <c r="E55" s="15" t="n"/>
      <c r="F55" s="15" t="n"/>
      <c r="G55" s="15" t="n"/>
      <c r="H55" s="15" t="n"/>
      <c r="I55" s="15" t="n"/>
      <c r="J55" s="15" t="n"/>
      <c r="K55" s="15" t="n"/>
      <c r="L55" s="15" t="n"/>
      <c r="M55" s="15" t="n"/>
      <c r="N55" s="15" t="n"/>
      <c r="O55" s="17" t="n"/>
      <c r="P55" s="18">
        <f>IF(OR($A55="",$O55="",Parameter!$B$4=""),"",IFERROR(EDATE($O55,Parameter!$B$4),""))</f>
        <v/>
      </c>
      <c r="Q55" s="19">
        <f>IF($P55="","",IFERROR($P55-TODAY(),""))</f>
        <v/>
      </c>
      <c r="R55" s="19">
        <f>IF(OR($A55="",$D55=""),"",IFERROR(IF(VLOOKUP($D55,Parameter!$A$12:$J$17,2,FALSE)&gt;0,1,0)+IF(VLOOKUP($D55,Parameter!$A$12:$J$17,3,FALSE)&gt;0,1,0)+IF(VLOOKUP($D55,Parameter!$A$12:$J$17,4,FALSE)&gt;0,1,0)+IF(VLOOKUP($D55,Parameter!$A$12:$J$17,5,FALSE)&gt;0,1,0)+IF(VLOOKUP($D55,Parameter!$A$12:$J$17,6,FALSE)&gt;0,1,0)+IF(VLOOKUP($D55,Parameter!$A$12:$J$17,7,FALSE)&gt;0,1,0)+IF(VLOOKUP($D55,Parameter!$A$12:$J$17,8,FALSE)&gt;0,1,0)+IF(VLOOKUP($D55,Parameter!$A$12:$J$17,9,FALSE)&gt;0,1,0)+IF(VLOOKUP($D55,Parameter!$A$12:$J$17,10,FALSE)&gt;0,1,0),""))</f>
        <v/>
      </c>
      <c r="S55" s="19">
        <f>IF(OR($A55="",$D55=""),"",IFERROR(IF(VLOOKUP($D55,Parameter!$A$12:$J$17,2,FALSE)&gt;0,IF($F55&gt;=VLOOKUP($D55,Parameter!$A$12:$J$17,2,FALSE),1,0),0)+IF(VLOOKUP($D55,Parameter!$A$12:$J$17,3,FALSE)&gt;0,IF($G55&gt;=VLOOKUP($D55,Parameter!$A$12:$J$17,3,FALSE),1,0),0)+IF(VLOOKUP($D55,Parameter!$A$12:$J$17,4,FALSE)&gt;0,IF($H55&gt;=VLOOKUP($D55,Parameter!$A$12:$J$17,4,FALSE),1,0),0)+IF(VLOOKUP($D55,Parameter!$A$12:$J$17,5,FALSE)&gt;0,IF($I55&gt;=VLOOKUP($D55,Parameter!$A$12:$J$17,5,FALSE),1,0),0)+IF(VLOOKUP($D55,Parameter!$A$12:$J$17,6,FALSE)&gt;0,IF($J55&gt;=VLOOKUP($D55,Parameter!$A$12:$J$17,6,FALSE),1,0),0)+IF(VLOOKUP($D55,Parameter!$A$12:$J$17,7,FALSE)&gt;0,IF($K55&gt;=VLOOKUP($D55,Parameter!$A$12:$J$17,7,FALSE),1,0),0)+IF(VLOOKUP($D55,Parameter!$A$12:$J$17,8,FALSE)&gt;0,IF($L55&gt;=VLOOKUP($D55,Parameter!$A$12:$J$17,8,FALSE),1,0),0)+IF(VLOOKUP($D55,Parameter!$A$12:$J$17,9,FALSE)&gt;0,IF($M55&gt;=VLOOKUP($D55,Parameter!$A$12:$J$17,9,FALSE),1,0),0)+IF(VLOOKUP($D55,Parameter!$A$12:$J$17,10,FALSE)&gt;0,IF($N55&gt;=VLOOKUP($D55,Parameter!$A$12:$J$17,10,FALSE),1,0),0),""))</f>
        <v/>
      </c>
      <c r="T55" s="20">
        <f>IF(OR($R55="",$R55=0),"",IFERROR($S55/$R55,""))</f>
        <v/>
      </c>
      <c r="U55" s="19">
        <f>IF(OR($R55="",$S55=""),"",$R55-$S55)</f>
        <v/>
      </c>
      <c r="V55" s="6">
        <f>IF($A55="","",IF(OR($D55="",$E55=""),"Angaben fehlen",IF($U55="","",IF($U55=0,"Anforderungen erfüllt",IF($T55&gt;=Parameter!$B$6,"Beobachtung","Lücke")))))</f>
        <v/>
      </c>
      <c r="W55" s="6">
        <f>IF($A55="","",IF(OR($D55="",$E55="",$O55="",$X55=""),"Angaben fehlen",IF($E55&lt;&gt;"Aktiv","Nicht freigegeben",IF($X55&lt;&gt;"Ja","Prüfung offen",IF($Q55&lt;0,"Unterweisung abgelaufen",IF($U55&gt;Parameter!$B$7,"Nicht freigegeben",IF($Q55&lt;=Parameter!$B$5,"Freigabe mit Frist","Freigegeben")))))))</f>
        <v/>
      </c>
      <c r="X55" s="15" t="n"/>
      <c r="Y55" s="15" t="n"/>
      <c r="Z55" s="16" t="n"/>
    </row>
    <row r="56" ht="23" customHeight="1">
      <c r="A56" s="15" t="n"/>
      <c r="B56" s="16" t="n"/>
      <c r="C56" s="15" t="n"/>
      <c r="D56" s="15" t="n"/>
      <c r="E56" s="15" t="n"/>
      <c r="F56" s="15" t="n"/>
      <c r="G56" s="15" t="n"/>
      <c r="H56" s="15" t="n"/>
      <c r="I56" s="15" t="n"/>
      <c r="J56" s="15" t="n"/>
      <c r="K56" s="15" t="n"/>
      <c r="L56" s="15" t="n"/>
      <c r="M56" s="15" t="n"/>
      <c r="N56" s="15" t="n"/>
      <c r="O56" s="17" t="n"/>
      <c r="P56" s="21">
        <f>IF(OR($A56="",$O56="",Parameter!$B$4=""),"",IFERROR(EDATE($O56,Parameter!$B$4),""))</f>
        <v/>
      </c>
      <c r="Q56" s="22">
        <f>IF($P56="","",IFERROR($P56-TODAY(),""))</f>
        <v/>
      </c>
      <c r="R56" s="22">
        <f>IF(OR($A56="",$D56=""),"",IFERROR(IF(VLOOKUP($D56,Parameter!$A$12:$J$17,2,FALSE)&gt;0,1,0)+IF(VLOOKUP($D56,Parameter!$A$12:$J$17,3,FALSE)&gt;0,1,0)+IF(VLOOKUP($D56,Parameter!$A$12:$J$17,4,FALSE)&gt;0,1,0)+IF(VLOOKUP($D56,Parameter!$A$12:$J$17,5,FALSE)&gt;0,1,0)+IF(VLOOKUP($D56,Parameter!$A$12:$J$17,6,FALSE)&gt;0,1,0)+IF(VLOOKUP($D56,Parameter!$A$12:$J$17,7,FALSE)&gt;0,1,0)+IF(VLOOKUP($D56,Parameter!$A$12:$J$17,8,FALSE)&gt;0,1,0)+IF(VLOOKUP($D56,Parameter!$A$12:$J$17,9,FALSE)&gt;0,1,0)+IF(VLOOKUP($D56,Parameter!$A$12:$J$17,10,FALSE)&gt;0,1,0),""))</f>
        <v/>
      </c>
      <c r="S56" s="22">
        <f>IF(OR($A56="",$D56=""),"",IFERROR(IF(VLOOKUP($D56,Parameter!$A$12:$J$17,2,FALSE)&gt;0,IF($F56&gt;=VLOOKUP($D56,Parameter!$A$12:$J$17,2,FALSE),1,0),0)+IF(VLOOKUP($D56,Parameter!$A$12:$J$17,3,FALSE)&gt;0,IF($G56&gt;=VLOOKUP($D56,Parameter!$A$12:$J$17,3,FALSE),1,0),0)+IF(VLOOKUP($D56,Parameter!$A$12:$J$17,4,FALSE)&gt;0,IF($H56&gt;=VLOOKUP($D56,Parameter!$A$12:$J$17,4,FALSE),1,0),0)+IF(VLOOKUP($D56,Parameter!$A$12:$J$17,5,FALSE)&gt;0,IF($I56&gt;=VLOOKUP($D56,Parameter!$A$12:$J$17,5,FALSE),1,0),0)+IF(VLOOKUP($D56,Parameter!$A$12:$J$17,6,FALSE)&gt;0,IF($J56&gt;=VLOOKUP($D56,Parameter!$A$12:$J$17,6,FALSE),1,0),0)+IF(VLOOKUP($D56,Parameter!$A$12:$J$17,7,FALSE)&gt;0,IF($K56&gt;=VLOOKUP($D56,Parameter!$A$12:$J$17,7,FALSE),1,0),0)+IF(VLOOKUP($D56,Parameter!$A$12:$J$17,8,FALSE)&gt;0,IF($L56&gt;=VLOOKUP($D56,Parameter!$A$12:$J$17,8,FALSE),1,0),0)+IF(VLOOKUP($D56,Parameter!$A$12:$J$17,9,FALSE)&gt;0,IF($M56&gt;=VLOOKUP($D56,Parameter!$A$12:$J$17,9,FALSE),1,0),0)+IF(VLOOKUP($D56,Parameter!$A$12:$J$17,10,FALSE)&gt;0,IF($N56&gt;=VLOOKUP($D56,Parameter!$A$12:$J$17,10,FALSE),1,0),0),""))</f>
        <v/>
      </c>
      <c r="T56" s="23">
        <f>IF(OR($R56="",$R56=0),"",IFERROR($S56/$R56,""))</f>
        <v/>
      </c>
      <c r="U56" s="22">
        <f>IF(OR($R56="",$S56=""),"",$R56-$S56)</f>
        <v/>
      </c>
      <c r="V56" s="4">
        <f>IF($A56="","",IF(OR($D56="",$E56=""),"Angaben fehlen",IF($U56="","",IF($U56=0,"Anforderungen erfüllt",IF($T56&gt;=Parameter!$B$6,"Beobachtung","Lücke")))))</f>
        <v/>
      </c>
      <c r="W56" s="4">
        <f>IF($A56="","",IF(OR($D56="",$E56="",$O56="",$X56=""),"Angaben fehlen",IF($E56&lt;&gt;"Aktiv","Nicht freigegeben",IF($X56&lt;&gt;"Ja","Prüfung offen",IF($Q56&lt;0,"Unterweisung abgelaufen",IF($U56&gt;Parameter!$B$7,"Nicht freigegeben",IF($Q56&lt;=Parameter!$B$5,"Freigabe mit Frist","Freigegeben")))))))</f>
        <v/>
      </c>
      <c r="X56" s="15" t="n"/>
      <c r="Y56" s="15" t="n"/>
      <c r="Z56" s="16" t="n"/>
    </row>
    <row r="57" ht="23" customHeight="1">
      <c r="A57" s="15" t="n"/>
      <c r="B57" s="16" t="n"/>
      <c r="C57" s="15" t="n"/>
      <c r="D57" s="15" t="n"/>
      <c r="E57" s="15" t="n"/>
      <c r="F57" s="15" t="n"/>
      <c r="G57" s="15" t="n"/>
      <c r="H57" s="15" t="n"/>
      <c r="I57" s="15" t="n"/>
      <c r="J57" s="15" t="n"/>
      <c r="K57" s="15" t="n"/>
      <c r="L57" s="15" t="n"/>
      <c r="M57" s="15" t="n"/>
      <c r="N57" s="15" t="n"/>
      <c r="O57" s="17" t="n"/>
      <c r="P57" s="18">
        <f>IF(OR($A57="",$O57="",Parameter!$B$4=""),"",IFERROR(EDATE($O57,Parameter!$B$4),""))</f>
        <v/>
      </c>
      <c r="Q57" s="19">
        <f>IF($P57="","",IFERROR($P57-TODAY(),""))</f>
        <v/>
      </c>
      <c r="R57" s="19">
        <f>IF(OR($A57="",$D57=""),"",IFERROR(IF(VLOOKUP($D57,Parameter!$A$12:$J$17,2,FALSE)&gt;0,1,0)+IF(VLOOKUP($D57,Parameter!$A$12:$J$17,3,FALSE)&gt;0,1,0)+IF(VLOOKUP($D57,Parameter!$A$12:$J$17,4,FALSE)&gt;0,1,0)+IF(VLOOKUP($D57,Parameter!$A$12:$J$17,5,FALSE)&gt;0,1,0)+IF(VLOOKUP($D57,Parameter!$A$12:$J$17,6,FALSE)&gt;0,1,0)+IF(VLOOKUP($D57,Parameter!$A$12:$J$17,7,FALSE)&gt;0,1,0)+IF(VLOOKUP($D57,Parameter!$A$12:$J$17,8,FALSE)&gt;0,1,0)+IF(VLOOKUP($D57,Parameter!$A$12:$J$17,9,FALSE)&gt;0,1,0)+IF(VLOOKUP($D57,Parameter!$A$12:$J$17,10,FALSE)&gt;0,1,0),""))</f>
        <v/>
      </c>
      <c r="S57" s="19">
        <f>IF(OR($A57="",$D57=""),"",IFERROR(IF(VLOOKUP($D57,Parameter!$A$12:$J$17,2,FALSE)&gt;0,IF($F57&gt;=VLOOKUP($D57,Parameter!$A$12:$J$17,2,FALSE),1,0),0)+IF(VLOOKUP($D57,Parameter!$A$12:$J$17,3,FALSE)&gt;0,IF($G57&gt;=VLOOKUP($D57,Parameter!$A$12:$J$17,3,FALSE),1,0),0)+IF(VLOOKUP($D57,Parameter!$A$12:$J$17,4,FALSE)&gt;0,IF($H57&gt;=VLOOKUP($D57,Parameter!$A$12:$J$17,4,FALSE),1,0),0)+IF(VLOOKUP($D57,Parameter!$A$12:$J$17,5,FALSE)&gt;0,IF($I57&gt;=VLOOKUP($D57,Parameter!$A$12:$J$17,5,FALSE),1,0),0)+IF(VLOOKUP($D57,Parameter!$A$12:$J$17,6,FALSE)&gt;0,IF($J57&gt;=VLOOKUP($D57,Parameter!$A$12:$J$17,6,FALSE),1,0),0)+IF(VLOOKUP($D57,Parameter!$A$12:$J$17,7,FALSE)&gt;0,IF($K57&gt;=VLOOKUP($D57,Parameter!$A$12:$J$17,7,FALSE),1,0),0)+IF(VLOOKUP($D57,Parameter!$A$12:$J$17,8,FALSE)&gt;0,IF($L57&gt;=VLOOKUP($D57,Parameter!$A$12:$J$17,8,FALSE),1,0),0)+IF(VLOOKUP($D57,Parameter!$A$12:$J$17,9,FALSE)&gt;0,IF($M57&gt;=VLOOKUP($D57,Parameter!$A$12:$J$17,9,FALSE),1,0),0)+IF(VLOOKUP($D57,Parameter!$A$12:$J$17,10,FALSE)&gt;0,IF($N57&gt;=VLOOKUP($D57,Parameter!$A$12:$J$17,10,FALSE),1,0),0),""))</f>
        <v/>
      </c>
      <c r="T57" s="20">
        <f>IF(OR($R57="",$R57=0),"",IFERROR($S57/$R57,""))</f>
        <v/>
      </c>
      <c r="U57" s="19">
        <f>IF(OR($R57="",$S57=""),"",$R57-$S57)</f>
        <v/>
      </c>
      <c r="V57" s="6">
        <f>IF($A57="","",IF(OR($D57="",$E57=""),"Angaben fehlen",IF($U57="","",IF($U57=0,"Anforderungen erfüllt",IF($T57&gt;=Parameter!$B$6,"Beobachtung","Lücke")))))</f>
        <v/>
      </c>
      <c r="W57" s="6">
        <f>IF($A57="","",IF(OR($D57="",$E57="",$O57="",$X57=""),"Angaben fehlen",IF($E57&lt;&gt;"Aktiv","Nicht freigegeben",IF($X57&lt;&gt;"Ja","Prüfung offen",IF($Q57&lt;0,"Unterweisung abgelaufen",IF($U57&gt;Parameter!$B$7,"Nicht freigegeben",IF($Q57&lt;=Parameter!$B$5,"Freigabe mit Frist","Freigegeben")))))))</f>
        <v/>
      </c>
      <c r="X57" s="15" t="n"/>
      <c r="Y57" s="15" t="n"/>
      <c r="Z57" s="16" t="n"/>
    </row>
    <row r="58" ht="23" customHeight="1">
      <c r="A58" s="15" t="n"/>
      <c r="B58" s="16" t="n"/>
      <c r="C58" s="15" t="n"/>
      <c r="D58" s="15" t="n"/>
      <c r="E58" s="15" t="n"/>
      <c r="F58" s="15" t="n"/>
      <c r="G58" s="15" t="n"/>
      <c r="H58" s="15" t="n"/>
      <c r="I58" s="15" t="n"/>
      <c r="J58" s="15" t="n"/>
      <c r="K58" s="15" t="n"/>
      <c r="L58" s="15" t="n"/>
      <c r="M58" s="15" t="n"/>
      <c r="N58" s="15" t="n"/>
      <c r="O58" s="17" t="n"/>
      <c r="P58" s="21">
        <f>IF(OR($A58="",$O58="",Parameter!$B$4=""),"",IFERROR(EDATE($O58,Parameter!$B$4),""))</f>
        <v/>
      </c>
      <c r="Q58" s="22">
        <f>IF($P58="","",IFERROR($P58-TODAY(),""))</f>
        <v/>
      </c>
      <c r="R58" s="22">
        <f>IF(OR($A58="",$D58=""),"",IFERROR(IF(VLOOKUP($D58,Parameter!$A$12:$J$17,2,FALSE)&gt;0,1,0)+IF(VLOOKUP($D58,Parameter!$A$12:$J$17,3,FALSE)&gt;0,1,0)+IF(VLOOKUP($D58,Parameter!$A$12:$J$17,4,FALSE)&gt;0,1,0)+IF(VLOOKUP($D58,Parameter!$A$12:$J$17,5,FALSE)&gt;0,1,0)+IF(VLOOKUP($D58,Parameter!$A$12:$J$17,6,FALSE)&gt;0,1,0)+IF(VLOOKUP($D58,Parameter!$A$12:$J$17,7,FALSE)&gt;0,1,0)+IF(VLOOKUP($D58,Parameter!$A$12:$J$17,8,FALSE)&gt;0,1,0)+IF(VLOOKUP($D58,Parameter!$A$12:$J$17,9,FALSE)&gt;0,1,0)+IF(VLOOKUP($D58,Parameter!$A$12:$J$17,10,FALSE)&gt;0,1,0),""))</f>
        <v/>
      </c>
      <c r="S58" s="22">
        <f>IF(OR($A58="",$D58=""),"",IFERROR(IF(VLOOKUP($D58,Parameter!$A$12:$J$17,2,FALSE)&gt;0,IF($F58&gt;=VLOOKUP($D58,Parameter!$A$12:$J$17,2,FALSE),1,0),0)+IF(VLOOKUP($D58,Parameter!$A$12:$J$17,3,FALSE)&gt;0,IF($G58&gt;=VLOOKUP($D58,Parameter!$A$12:$J$17,3,FALSE),1,0),0)+IF(VLOOKUP($D58,Parameter!$A$12:$J$17,4,FALSE)&gt;0,IF($H58&gt;=VLOOKUP($D58,Parameter!$A$12:$J$17,4,FALSE),1,0),0)+IF(VLOOKUP($D58,Parameter!$A$12:$J$17,5,FALSE)&gt;0,IF($I58&gt;=VLOOKUP($D58,Parameter!$A$12:$J$17,5,FALSE),1,0),0)+IF(VLOOKUP($D58,Parameter!$A$12:$J$17,6,FALSE)&gt;0,IF($J58&gt;=VLOOKUP($D58,Parameter!$A$12:$J$17,6,FALSE),1,0),0)+IF(VLOOKUP($D58,Parameter!$A$12:$J$17,7,FALSE)&gt;0,IF($K58&gt;=VLOOKUP($D58,Parameter!$A$12:$J$17,7,FALSE),1,0),0)+IF(VLOOKUP($D58,Parameter!$A$12:$J$17,8,FALSE)&gt;0,IF($L58&gt;=VLOOKUP($D58,Parameter!$A$12:$J$17,8,FALSE),1,0),0)+IF(VLOOKUP($D58,Parameter!$A$12:$J$17,9,FALSE)&gt;0,IF($M58&gt;=VLOOKUP($D58,Parameter!$A$12:$J$17,9,FALSE),1,0),0)+IF(VLOOKUP($D58,Parameter!$A$12:$J$17,10,FALSE)&gt;0,IF($N58&gt;=VLOOKUP($D58,Parameter!$A$12:$J$17,10,FALSE),1,0),0),""))</f>
        <v/>
      </c>
      <c r="T58" s="23">
        <f>IF(OR($R58="",$R58=0),"",IFERROR($S58/$R58,""))</f>
        <v/>
      </c>
      <c r="U58" s="22">
        <f>IF(OR($R58="",$S58=""),"",$R58-$S58)</f>
        <v/>
      </c>
      <c r="V58" s="4">
        <f>IF($A58="","",IF(OR($D58="",$E58=""),"Angaben fehlen",IF($U58="","",IF($U58=0,"Anforderungen erfüllt",IF($T58&gt;=Parameter!$B$6,"Beobachtung","Lücke")))))</f>
        <v/>
      </c>
      <c r="W58" s="4">
        <f>IF($A58="","",IF(OR($D58="",$E58="",$O58="",$X58=""),"Angaben fehlen",IF($E58&lt;&gt;"Aktiv","Nicht freigegeben",IF($X58&lt;&gt;"Ja","Prüfung offen",IF($Q58&lt;0,"Unterweisung abgelaufen",IF($U58&gt;Parameter!$B$7,"Nicht freigegeben",IF($Q58&lt;=Parameter!$B$5,"Freigabe mit Frist","Freigegeben")))))))</f>
        <v/>
      </c>
      <c r="X58" s="15" t="n"/>
      <c r="Y58" s="15" t="n"/>
      <c r="Z58" s="16" t="n"/>
    </row>
    <row r="59" ht="23" customHeight="1">
      <c r="A59" s="15" t="n"/>
      <c r="B59" s="16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5" t="n"/>
      <c r="M59" s="15" t="n"/>
      <c r="N59" s="15" t="n"/>
      <c r="O59" s="17" t="n"/>
      <c r="P59" s="18">
        <f>IF(OR($A59="",$O59="",Parameter!$B$4=""),"",IFERROR(EDATE($O59,Parameter!$B$4),""))</f>
        <v/>
      </c>
      <c r="Q59" s="19">
        <f>IF($P59="","",IFERROR($P59-TODAY(),""))</f>
        <v/>
      </c>
      <c r="R59" s="19">
        <f>IF(OR($A59="",$D59=""),"",IFERROR(IF(VLOOKUP($D59,Parameter!$A$12:$J$17,2,FALSE)&gt;0,1,0)+IF(VLOOKUP($D59,Parameter!$A$12:$J$17,3,FALSE)&gt;0,1,0)+IF(VLOOKUP($D59,Parameter!$A$12:$J$17,4,FALSE)&gt;0,1,0)+IF(VLOOKUP($D59,Parameter!$A$12:$J$17,5,FALSE)&gt;0,1,0)+IF(VLOOKUP($D59,Parameter!$A$12:$J$17,6,FALSE)&gt;0,1,0)+IF(VLOOKUP($D59,Parameter!$A$12:$J$17,7,FALSE)&gt;0,1,0)+IF(VLOOKUP($D59,Parameter!$A$12:$J$17,8,FALSE)&gt;0,1,0)+IF(VLOOKUP($D59,Parameter!$A$12:$J$17,9,FALSE)&gt;0,1,0)+IF(VLOOKUP($D59,Parameter!$A$12:$J$17,10,FALSE)&gt;0,1,0),""))</f>
        <v/>
      </c>
      <c r="S59" s="19">
        <f>IF(OR($A59="",$D59=""),"",IFERROR(IF(VLOOKUP($D59,Parameter!$A$12:$J$17,2,FALSE)&gt;0,IF($F59&gt;=VLOOKUP($D59,Parameter!$A$12:$J$17,2,FALSE),1,0),0)+IF(VLOOKUP($D59,Parameter!$A$12:$J$17,3,FALSE)&gt;0,IF($G59&gt;=VLOOKUP($D59,Parameter!$A$12:$J$17,3,FALSE),1,0),0)+IF(VLOOKUP($D59,Parameter!$A$12:$J$17,4,FALSE)&gt;0,IF($H59&gt;=VLOOKUP($D59,Parameter!$A$12:$J$17,4,FALSE),1,0),0)+IF(VLOOKUP($D59,Parameter!$A$12:$J$17,5,FALSE)&gt;0,IF($I59&gt;=VLOOKUP($D59,Parameter!$A$12:$J$17,5,FALSE),1,0),0)+IF(VLOOKUP($D59,Parameter!$A$12:$J$17,6,FALSE)&gt;0,IF($J59&gt;=VLOOKUP($D59,Parameter!$A$12:$J$17,6,FALSE),1,0),0)+IF(VLOOKUP($D59,Parameter!$A$12:$J$17,7,FALSE)&gt;0,IF($K59&gt;=VLOOKUP($D59,Parameter!$A$12:$J$17,7,FALSE),1,0),0)+IF(VLOOKUP($D59,Parameter!$A$12:$J$17,8,FALSE)&gt;0,IF($L59&gt;=VLOOKUP($D59,Parameter!$A$12:$J$17,8,FALSE),1,0),0)+IF(VLOOKUP($D59,Parameter!$A$12:$J$17,9,FALSE)&gt;0,IF($M59&gt;=VLOOKUP($D59,Parameter!$A$12:$J$17,9,FALSE),1,0),0)+IF(VLOOKUP($D59,Parameter!$A$12:$J$17,10,FALSE)&gt;0,IF($N59&gt;=VLOOKUP($D59,Parameter!$A$12:$J$17,10,FALSE),1,0),0),""))</f>
        <v/>
      </c>
      <c r="T59" s="20">
        <f>IF(OR($R59="",$R59=0),"",IFERROR($S59/$R59,""))</f>
        <v/>
      </c>
      <c r="U59" s="19">
        <f>IF(OR($R59="",$S59=""),"",$R59-$S59)</f>
        <v/>
      </c>
      <c r="V59" s="6">
        <f>IF($A59="","",IF(OR($D59="",$E59=""),"Angaben fehlen",IF($U59="","",IF($U59=0,"Anforderungen erfüllt",IF($T59&gt;=Parameter!$B$6,"Beobachtung","Lücke")))))</f>
        <v/>
      </c>
      <c r="W59" s="6">
        <f>IF($A59="","",IF(OR($D59="",$E59="",$O59="",$X59=""),"Angaben fehlen",IF($E59&lt;&gt;"Aktiv","Nicht freigegeben",IF($X59&lt;&gt;"Ja","Prüfung offen",IF($Q59&lt;0,"Unterweisung abgelaufen",IF($U59&gt;Parameter!$B$7,"Nicht freigegeben",IF($Q59&lt;=Parameter!$B$5,"Freigabe mit Frist","Freigegeben")))))))</f>
        <v/>
      </c>
      <c r="X59" s="15" t="n"/>
      <c r="Y59" s="15" t="n"/>
      <c r="Z59" s="16" t="n"/>
    </row>
    <row r="60" ht="23" customHeight="1">
      <c r="A60" s="15" t="n"/>
      <c r="B60" s="16" t="n"/>
      <c r="C60" s="15" t="n"/>
      <c r="D60" s="15" t="n"/>
      <c r="E60" s="15" t="n"/>
      <c r="F60" s="15" t="n"/>
      <c r="G60" s="15" t="n"/>
      <c r="H60" s="15" t="n"/>
      <c r="I60" s="15" t="n"/>
      <c r="J60" s="15" t="n"/>
      <c r="K60" s="15" t="n"/>
      <c r="L60" s="15" t="n"/>
      <c r="M60" s="15" t="n"/>
      <c r="N60" s="15" t="n"/>
      <c r="O60" s="17" t="n"/>
      <c r="P60" s="21">
        <f>IF(OR($A60="",$O60="",Parameter!$B$4=""),"",IFERROR(EDATE($O60,Parameter!$B$4),""))</f>
        <v/>
      </c>
      <c r="Q60" s="22">
        <f>IF($P60="","",IFERROR($P60-TODAY(),""))</f>
        <v/>
      </c>
      <c r="R60" s="22">
        <f>IF(OR($A60="",$D60=""),"",IFERROR(IF(VLOOKUP($D60,Parameter!$A$12:$J$17,2,FALSE)&gt;0,1,0)+IF(VLOOKUP($D60,Parameter!$A$12:$J$17,3,FALSE)&gt;0,1,0)+IF(VLOOKUP($D60,Parameter!$A$12:$J$17,4,FALSE)&gt;0,1,0)+IF(VLOOKUP($D60,Parameter!$A$12:$J$17,5,FALSE)&gt;0,1,0)+IF(VLOOKUP($D60,Parameter!$A$12:$J$17,6,FALSE)&gt;0,1,0)+IF(VLOOKUP($D60,Parameter!$A$12:$J$17,7,FALSE)&gt;0,1,0)+IF(VLOOKUP($D60,Parameter!$A$12:$J$17,8,FALSE)&gt;0,1,0)+IF(VLOOKUP($D60,Parameter!$A$12:$J$17,9,FALSE)&gt;0,1,0)+IF(VLOOKUP($D60,Parameter!$A$12:$J$17,10,FALSE)&gt;0,1,0),""))</f>
        <v/>
      </c>
      <c r="S60" s="22">
        <f>IF(OR($A60="",$D60=""),"",IFERROR(IF(VLOOKUP($D60,Parameter!$A$12:$J$17,2,FALSE)&gt;0,IF($F60&gt;=VLOOKUP($D60,Parameter!$A$12:$J$17,2,FALSE),1,0),0)+IF(VLOOKUP($D60,Parameter!$A$12:$J$17,3,FALSE)&gt;0,IF($G60&gt;=VLOOKUP($D60,Parameter!$A$12:$J$17,3,FALSE),1,0),0)+IF(VLOOKUP($D60,Parameter!$A$12:$J$17,4,FALSE)&gt;0,IF($H60&gt;=VLOOKUP($D60,Parameter!$A$12:$J$17,4,FALSE),1,0),0)+IF(VLOOKUP($D60,Parameter!$A$12:$J$17,5,FALSE)&gt;0,IF($I60&gt;=VLOOKUP($D60,Parameter!$A$12:$J$17,5,FALSE),1,0),0)+IF(VLOOKUP($D60,Parameter!$A$12:$J$17,6,FALSE)&gt;0,IF($J60&gt;=VLOOKUP($D60,Parameter!$A$12:$J$17,6,FALSE),1,0),0)+IF(VLOOKUP($D60,Parameter!$A$12:$J$17,7,FALSE)&gt;0,IF($K60&gt;=VLOOKUP($D60,Parameter!$A$12:$J$17,7,FALSE),1,0),0)+IF(VLOOKUP($D60,Parameter!$A$12:$J$17,8,FALSE)&gt;0,IF($L60&gt;=VLOOKUP($D60,Parameter!$A$12:$J$17,8,FALSE),1,0),0)+IF(VLOOKUP($D60,Parameter!$A$12:$J$17,9,FALSE)&gt;0,IF($M60&gt;=VLOOKUP($D60,Parameter!$A$12:$J$17,9,FALSE),1,0),0)+IF(VLOOKUP($D60,Parameter!$A$12:$J$17,10,FALSE)&gt;0,IF($N60&gt;=VLOOKUP($D60,Parameter!$A$12:$J$17,10,FALSE),1,0),0),""))</f>
        <v/>
      </c>
      <c r="T60" s="23">
        <f>IF(OR($R60="",$R60=0),"",IFERROR($S60/$R60,""))</f>
        <v/>
      </c>
      <c r="U60" s="22">
        <f>IF(OR($R60="",$S60=""),"",$R60-$S60)</f>
        <v/>
      </c>
      <c r="V60" s="4">
        <f>IF($A60="","",IF(OR($D60="",$E60=""),"Angaben fehlen",IF($U60="","",IF($U60=0,"Anforderungen erfüllt",IF($T60&gt;=Parameter!$B$6,"Beobachtung","Lücke")))))</f>
        <v/>
      </c>
      <c r="W60" s="4">
        <f>IF($A60="","",IF(OR($D60="",$E60="",$O60="",$X60=""),"Angaben fehlen",IF($E60&lt;&gt;"Aktiv","Nicht freigegeben",IF($X60&lt;&gt;"Ja","Prüfung offen",IF($Q60&lt;0,"Unterweisung abgelaufen",IF($U60&gt;Parameter!$B$7,"Nicht freigegeben",IF($Q60&lt;=Parameter!$B$5,"Freigabe mit Frist","Freigegeben")))))))</f>
        <v/>
      </c>
      <c r="X60" s="15" t="n"/>
      <c r="Y60" s="15" t="n"/>
      <c r="Z60" s="16" t="n"/>
    </row>
    <row r="61" ht="23" customHeight="1">
      <c r="A61" s="15" t="n"/>
      <c r="B61" s="16" t="n"/>
      <c r="C61" s="15" t="n"/>
      <c r="D61" s="15" t="n"/>
      <c r="E61" s="15" t="n"/>
      <c r="F61" s="15" t="n"/>
      <c r="G61" s="15" t="n"/>
      <c r="H61" s="15" t="n"/>
      <c r="I61" s="15" t="n"/>
      <c r="J61" s="15" t="n"/>
      <c r="K61" s="15" t="n"/>
      <c r="L61" s="15" t="n"/>
      <c r="M61" s="15" t="n"/>
      <c r="N61" s="15" t="n"/>
      <c r="O61" s="17" t="n"/>
      <c r="P61" s="18">
        <f>IF(OR($A61="",$O61="",Parameter!$B$4=""),"",IFERROR(EDATE($O61,Parameter!$B$4),""))</f>
        <v/>
      </c>
      <c r="Q61" s="19">
        <f>IF($P61="","",IFERROR($P61-TODAY(),""))</f>
        <v/>
      </c>
      <c r="R61" s="19">
        <f>IF(OR($A61="",$D61=""),"",IFERROR(IF(VLOOKUP($D61,Parameter!$A$12:$J$17,2,FALSE)&gt;0,1,0)+IF(VLOOKUP($D61,Parameter!$A$12:$J$17,3,FALSE)&gt;0,1,0)+IF(VLOOKUP($D61,Parameter!$A$12:$J$17,4,FALSE)&gt;0,1,0)+IF(VLOOKUP($D61,Parameter!$A$12:$J$17,5,FALSE)&gt;0,1,0)+IF(VLOOKUP($D61,Parameter!$A$12:$J$17,6,FALSE)&gt;0,1,0)+IF(VLOOKUP($D61,Parameter!$A$12:$J$17,7,FALSE)&gt;0,1,0)+IF(VLOOKUP($D61,Parameter!$A$12:$J$17,8,FALSE)&gt;0,1,0)+IF(VLOOKUP($D61,Parameter!$A$12:$J$17,9,FALSE)&gt;0,1,0)+IF(VLOOKUP($D61,Parameter!$A$12:$J$17,10,FALSE)&gt;0,1,0),""))</f>
        <v/>
      </c>
      <c r="S61" s="19">
        <f>IF(OR($A61="",$D61=""),"",IFERROR(IF(VLOOKUP($D61,Parameter!$A$12:$J$17,2,FALSE)&gt;0,IF($F61&gt;=VLOOKUP($D61,Parameter!$A$12:$J$17,2,FALSE),1,0),0)+IF(VLOOKUP($D61,Parameter!$A$12:$J$17,3,FALSE)&gt;0,IF($G61&gt;=VLOOKUP($D61,Parameter!$A$12:$J$17,3,FALSE),1,0),0)+IF(VLOOKUP($D61,Parameter!$A$12:$J$17,4,FALSE)&gt;0,IF($H61&gt;=VLOOKUP($D61,Parameter!$A$12:$J$17,4,FALSE),1,0),0)+IF(VLOOKUP($D61,Parameter!$A$12:$J$17,5,FALSE)&gt;0,IF($I61&gt;=VLOOKUP($D61,Parameter!$A$12:$J$17,5,FALSE),1,0),0)+IF(VLOOKUP($D61,Parameter!$A$12:$J$17,6,FALSE)&gt;0,IF($J61&gt;=VLOOKUP($D61,Parameter!$A$12:$J$17,6,FALSE),1,0),0)+IF(VLOOKUP($D61,Parameter!$A$12:$J$17,7,FALSE)&gt;0,IF($K61&gt;=VLOOKUP($D61,Parameter!$A$12:$J$17,7,FALSE),1,0),0)+IF(VLOOKUP($D61,Parameter!$A$12:$J$17,8,FALSE)&gt;0,IF($L61&gt;=VLOOKUP($D61,Parameter!$A$12:$J$17,8,FALSE),1,0),0)+IF(VLOOKUP($D61,Parameter!$A$12:$J$17,9,FALSE)&gt;0,IF($M61&gt;=VLOOKUP($D61,Parameter!$A$12:$J$17,9,FALSE),1,0),0)+IF(VLOOKUP($D61,Parameter!$A$12:$J$17,10,FALSE)&gt;0,IF($N61&gt;=VLOOKUP($D61,Parameter!$A$12:$J$17,10,FALSE),1,0),0),""))</f>
        <v/>
      </c>
      <c r="T61" s="20">
        <f>IF(OR($R61="",$R61=0),"",IFERROR($S61/$R61,""))</f>
        <v/>
      </c>
      <c r="U61" s="19">
        <f>IF(OR($R61="",$S61=""),"",$R61-$S61)</f>
        <v/>
      </c>
      <c r="V61" s="6">
        <f>IF($A61="","",IF(OR($D61="",$E61=""),"Angaben fehlen",IF($U61="","",IF($U61=0,"Anforderungen erfüllt",IF($T61&gt;=Parameter!$B$6,"Beobachtung","Lücke")))))</f>
        <v/>
      </c>
      <c r="W61" s="6">
        <f>IF($A61="","",IF(OR($D61="",$E61="",$O61="",$X61=""),"Angaben fehlen",IF($E61&lt;&gt;"Aktiv","Nicht freigegeben",IF($X61&lt;&gt;"Ja","Prüfung offen",IF($Q61&lt;0,"Unterweisung abgelaufen",IF($U61&gt;Parameter!$B$7,"Nicht freigegeben",IF($Q61&lt;=Parameter!$B$5,"Freigabe mit Frist","Freigegeben")))))))</f>
        <v/>
      </c>
      <c r="X61" s="15" t="n"/>
      <c r="Y61" s="15" t="n"/>
      <c r="Z61" s="16" t="n"/>
    </row>
    <row r="62" ht="23" customHeight="1">
      <c r="A62" s="15" t="n"/>
      <c r="B62" s="16" t="n"/>
      <c r="C62" s="15" t="n"/>
      <c r="D62" s="15" t="n"/>
      <c r="E62" s="15" t="n"/>
      <c r="F62" s="15" t="n"/>
      <c r="G62" s="15" t="n"/>
      <c r="H62" s="15" t="n"/>
      <c r="I62" s="15" t="n"/>
      <c r="J62" s="15" t="n"/>
      <c r="K62" s="15" t="n"/>
      <c r="L62" s="15" t="n"/>
      <c r="M62" s="15" t="n"/>
      <c r="N62" s="15" t="n"/>
      <c r="O62" s="17" t="n"/>
      <c r="P62" s="21">
        <f>IF(OR($A62="",$O62="",Parameter!$B$4=""),"",IFERROR(EDATE($O62,Parameter!$B$4),""))</f>
        <v/>
      </c>
      <c r="Q62" s="22">
        <f>IF($P62="","",IFERROR($P62-TODAY(),""))</f>
        <v/>
      </c>
      <c r="R62" s="22">
        <f>IF(OR($A62="",$D62=""),"",IFERROR(IF(VLOOKUP($D62,Parameter!$A$12:$J$17,2,FALSE)&gt;0,1,0)+IF(VLOOKUP($D62,Parameter!$A$12:$J$17,3,FALSE)&gt;0,1,0)+IF(VLOOKUP($D62,Parameter!$A$12:$J$17,4,FALSE)&gt;0,1,0)+IF(VLOOKUP($D62,Parameter!$A$12:$J$17,5,FALSE)&gt;0,1,0)+IF(VLOOKUP($D62,Parameter!$A$12:$J$17,6,FALSE)&gt;0,1,0)+IF(VLOOKUP($D62,Parameter!$A$12:$J$17,7,FALSE)&gt;0,1,0)+IF(VLOOKUP($D62,Parameter!$A$12:$J$17,8,FALSE)&gt;0,1,0)+IF(VLOOKUP($D62,Parameter!$A$12:$J$17,9,FALSE)&gt;0,1,0)+IF(VLOOKUP($D62,Parameter!$A$12:$J$17,10,FALSE)&gt;0,1,0),""))</f>
        <v/>
      </c>
      <c r="S62" s="22">
        <f>IF(OR($A62="",$D62=""),"",IFERROR(IF(VLOOKUP($D62,Parameter!$A$12:$J$17,2,FALSE)&gt;0,IF($F62&gt;=VLOOKUP($D62,Parameter!$A$12:$J$17,2,FALSE),1,0),0)+IF(VLOOKUP($D62,Parameter!$A$12:$J$17,3,FALSE)&gt;0,IF($G62&gt;=VLOOKUP($D62,Parameter!$A$12:$J$17,3,FALSE),1,0),0)+IF(VLOOKUP($D62,Parameter!$A$12:$J$17,4,FALSE)&gt;0,IF($H62&gt;=VLOOKUP($D62,Parameter!$A$12:$J$17,4,FALSE),1,0),0)+IF(VLOOKUP($D62,Parameter!$A$12:$J$17,5,FALSE)&gt;0,IF($I62&gt;=VLOOKUP($D62,Parameter!$A$12:$J$17,5,FALSE),1,0),0)+IF(VLOOKUP($D62,Parameter!$A$12:$J$17,6,FALSE)&gt;0,IF($J62&gt;=VLOOKUP($D62,Parameter!$A$12:$J$17,6,FALSE),1,0),0)+IF(VLOOKUP($D62,Parameter!$A$12:$J$17,7,FALSE)&gt;0,IF($K62&gt;=VLOOKUP($D62,Parameter!$A$12:$J$17,7,FALSE),1,0),0)+IF(VLOOKUP($D62,Parameter!$A$12:$J$17,8,FALSE)&gt;0,IF($L62&gt;=VLOOKUP($D62,Parameter!$A$12:$J$17,8,FALSE),1,0),0)+IF(VLOOKUP($D62,Parameter!$A$12:$J$17,9,FALSE)&gt;0,IF($M62&gt;=VLOOKUP($D62,Parameter!$A$12:$J$17,9,FALSE),1,0),0)+IF(VLOOKUP($D62,Parameter!$A$12:$J$17,10,FALSE)&gt;0,IF($N62&gt;=VLOOKUP($D62,Parameter!$A$12:$J$17,10,FALSE),1,0),0),""))</f>
        <v/>
      </c>
      <c r="T62" s="23">
        <f>IF(OR($R62="",$R62=0),"",IFERROR($S62/$R62,""))</f>
        <v/>
      </c>
      <c r="U62" s="22">
        <f>IF(OR($R62="",$S62=""),"",$R62-$S62)</f>
        <v/>
      </c>
      <c r="V62" s="4">
        <f>IF($A62="","",IF(OR($D62="",$E62=""),"Angaben fehlen",IF($U62="","",IF($U62=0,"Anforderungen erfüllt",IF($T62&gt;=Parameter!$B$6,"Beobachtung","Lücke")))))</f>
        <v/>
      </c>
      <c r="W62" s="4">
        <f>IF($A62="","",IF(OR($D62="",$E62="",$O62="",$X62=""),"Angaben fehlen",IF($E62&lt;&gt;"Aktiv","Nicht freigegeben",IF($X62&lt;&gt;"Ja","Prüfung offen",IF($Q62&lt;0,"Unterweisung abgelaufen",IF($U62&gt;Parameter!$B$7,"Nicht freigegeben",IF($Q62&lt;=Parameter!$B$5,"Freigabe mit Frist","Freigegeben")))))))</f>
        <v/>
      </c>
      <c r="X62" s="15" t="n"/>
      <c r="Y62" s="15" t="n"/>
      <c r="Z62" s="16" t="n"/>
    </row>
    <row r="63" ht="23" customHeight="1">
      <c r="A63" s="15" t="n"/>
      <c r="B63" s="16" t="n"/>
      <c r="C63" s="15" t="n"/>
      <c r="D63" s="15" t="n"/>
      <c r="E63" s="15" t="n"/>
      <c r="F63" s="15" t="n"/>
      <c r="G63" s="15" t="n"/>
      <c r="H63" s="15" t="n"/>
      <c r="I63" s="15" t="n"/>
      <c r="J63" s="15" t="n"/>
      <c r="K63" s="15" t="n"/>
      <c r="L63" s="15" t="n"/>
      <c r="M63" s="15" t="n"/>
      <c r="N63" s="15" t="n"/>
      <c r="O63" s="17" t="n"/>
      <c r="P63" s="18">
        <f>IF(OR($A63="",$O63="",Parameter!$B$4=""),"",IFERROR(EDATE($O63,Parameter!$B$4),""))</f>
        <v/>
      </c>
      <c r="Q63" s="19">
        <f>IF($P63="","",IFERROR($P63-TODAY(),""))</f>
        <v/>
      </c>
      <c r="R63" s="19">
        <f>IF(OR($A63="",$D63=""),"",IFERROR(IF(VLOOKUP($D63,Parameter!$A$12:$J$17,2,FALSE)&gt;0,1,0)+IF(VLOOKUP($D63,Parameter!$A$12:$J$17,3,FALSE)&gt;0,1,0)+IF(VLOOKUP($D63,Parameter!$A$12:$J$17,4,FALSE)&gt;0,1,0)+IF(VLOOKUP($D63,Parameter!$A$12:$J$17,5,FALSE)&gt;0,1,0)+IF(VLOOKUP($D63,Parameter!$A$12:$J$17,6,FALSE)&gt;0,1,0)+IF(VLOOKUP($D63,Parameter!$A$12:$J$17,7,FALSE)&gt;0,1,0)+IF(VLOOKUP($D63,Parameter!$A$12:$J$17,8,FALSE)&gt;0,1,0)+IF(VLOOKUP($D63,Parameter!$A$12:$J$17,9,FALSE)&gt;0,1,0)+IF(VLOOKUP($D63,Parameter!$A$12:$J$17,10,FALSE)&gt;0,1,0),""))</f>
        <v/>
      </c>
      <c r="S63" s="19">
        <f>IF(OR($A63="",$D63=""),"",IFERROR(IF(VLOOKUP($D63,Parameter!$A$12:$J$17,2,FALSE)&gt;0,IF($F63&gt;=VLOOKUP($D63,Parameter!$A$12:$J$17,2,FALSE),1,0),0)+IF(VLOOKUP($D63,Parameter!$A$12:$J$17,3,FALSE)&gt;0,IF($G63&gt;=VLOOKUP($D63,Parameter!$A$12:$J$17,3,FALSE),1,0),0)+IF(VLOOKUP($D63,Parameter!$A$12:$J$17,4,FALSE)&gt;0,IF($H63&gt;=VLOOKUP($D63,Parameter!$A$12:$J$17,4,FALSE),1,0),0)+IF(VLOOKUP($D63,Parameter!$A$12:$J$17,5,FALSE)&gt;0,IF($I63&gt;=VLOOKUP($D63,Parameter!$A$12:$J$17,5,FALSE),1,0),0)+IF(VLOOKUP($D63,Parameter!$A$12:$J$17,6,FALSE)&gt;0,IF($J63&gt;=VLOOKUP($D63,Parameter!$A$12:$J$17,6,FALSE),1,0),0)+IF(VLOOKUP($D63,Parameter!$A$12:$J$17,7,FALSE)&gt;0,IF($K63&gt;=VLOOKUP($D63,Parameter!$A$12:$J$17,7,FALSE),1,0),0)+IF(VLOOKUP($D63,Parameter!$A$12:$J$17,8,FALSE)&gt;0,IF($L63&gt;=VLOOKUP($D63,Parameter!$A$12:$J$17,8,FALSE),1,0),0)+IF(VLOOKUP($D63,Parameter!$A$12:$J$17,9,FALSE)&gt;0,IF($M63&gt;=VLOOKUP($D63,Parameter!$A$12:$J$17,9,FALSE),1,0),0)+IF(VLOOKUP($D63,Parameter!$A$12:$J$17,10,FALSE)&gt;0,IF($N63&gt;=VLOOKUP($D63,Parameter!$A$12:$J$17,10,FALSE),1,0),0),""))</f>
        <v/>
      </c>
      <c r="T63" s="20">
        <f>IF(OR($R63="",$R63=0),"",IFERROR($S63/$R63,""))</f>
        <v/>
      </c>
      <c r="U63" s="19">
        <f>IF(OR($R63="",$S63=""),"",$R63-$S63)</f>
        <v/>
      </c>
      <c r="V63" s="6">
        <f>IF($A63="","",IF(OR($D63="",$E63=""),"Angaben fehlen",IF($U63="","",IF($U63=0,"Anforderungen erfüllt",IF($T63&gt;=Parameter!$B$6,"Beobachtung","Lücke")))))</f>
        <v/>
      </c>
      <c r="W63" s="6">
        <f>IF($A63="","",IF(OR($D63="",$E63="",$O63="",$X63=""),"Angaben fehlen",IF($E63&lt;&gt;"Aktiv","Nicht freigegeben",IF($X63&lt;&gt;"Ja","Prüfung offen",IF($Q63&lt;0,"Unterweisung abgelaufen",IF($U63&gt;Parameter!$B$7,"Nicht freigegeben",IF($Q63&lt;=Parameter!$B$5,"Freigabe mit Frist","Freigegeben")))))))</f>
        <v/>
      </c>
      <c r="X63" s="15" t="n"/>
      <c r="Y63" s="15" t="n"/>
      <c r="Z63" s="16" t="n"/>
    </row>
    <row r="64" ht="23" customHeight="1">
      <c r="A64" s="15" t="n"/>
      <c r="B64" s="16" t="n"/>
      <c r="C64" s="15" t="n"/>
      <c r="D64" s="15" t="n"/>
      <c r="E64" s="15" t="n"/>
      <c r="F64" s="15" t="n"/>
      <c r="G64" s="15" t="n"/>
      <c r="H64" s="15" t="n"/>
      <c r="I64" s="15" t="n"/>
      <c r="J64" s="15" t="n"/>
      <c r="K64" s="15" t="n"/>
      <c r="L64" s="15" t="n"/>
      <c r="M64" s="15" t="n"/>
      <c r="N64" s="15" t="n"/>
      <c r="O64" s="17" t="n"/>
      <c r="P64" s="21">
        <f>IF(OR($A64="",$O64="",Parameter!$B$4=""),"",IFERROR(EDATE($O64,Parameter!$B$4),""))</f>
        <v/>
      </c>
      <c r="Q64" s="22">
        <f>IF($P64="","",IFERROR($P64-TODAY(),""))</f>
        <v/>
      </c>
      <c r="R64" s="22">
        <f>IF(OR($A64="",$D64=""),"",IFERROR(IF(VLOOKUP($D64,Parameter!$A$12:$J$17,2,FALSE)&gt;0,1,0)+IF(VLOOKUP($D64,Parameter!$A$12:$J$17,3,FALSE)&gt;0,1,0)+IF(VLOOKUP($D64,Parameter!$A$12:$J$17,4,FALSE)&gt;0,1,0)+IF(VLOOKUP($D64,Parameter!$A$12:$J$17,5,FALSE)&gt;0,1,0)+IF(VLOOKUP($D64,Parameter!$A$12:$J$17,6,FALSE)&gt;0,1,0)+IF(VLOOKUP($D64,Parameter!$A$12:$J$17,7,FALSE)&gt;0,1,0)+IF(VLOOKUP($D64,Parameter!$A$12:$J$17,8,FALSE)&gt;0,1,0)+IF(VLOOKUP($D64,Parameter!$A$12:$J$17,9,FALSE)&gt;0,1,0)+IF(VLOOKUP($D64,Parameter!$A$12:$J$17,10,FALSE)&gt;0,1,0),""))</f>
        <v/>
      </c>
      <c r="S64" s="22">
        <f>IF(OR($A64="",$D64=""),"",IFERROR(IF(VLOOKUP($D64,Parameter!$A$12:$J$17,2,FALSE)&gt;0,IF($F64&gt;=VLOOKUP($D64,Parameter!$A$12:$J$17,2,FALSE),1,0),0)+IF(VLOOKUP($D64,Parameter!$A$12:$J$17,3,FALSE)&gt;0,IF($G64&gt;=VLOOKUP($D64,Parameter!$A$12:$J$17,3,FALSE),1,0),0)+IF(VLOOKUP($D64,Parameter!$A$12:$J$17,4,FALSE)&gt;0,IF($H64&gt;=VLOOKUP($D64,Parameter!$A$12:$J$17,4,FALSE),1,0),0)+IF(VLOOKUP($D64,Parameter!$A$12:$J$17,5,FALSE)&gt;0,IF($I64&gt;=VLOOKUP($D64,Parameter!$A$12:$J$17,5,FALSE),1,0),0)+IF(VLOOKUP($D64,Parameter!$A$12:$J$17,6,FALSE)&gt;0,IF($J64&gt;=VLOOKUP($D64,Parameter!$A$12:$J$17,6,FALSE),1,0),0)+IF(VLOOKUP($D64,Parameter!$A$12:$J$17,7,FALSE)&gt;0,IF($K64&gt;=VLOOKUP($D64,Parameter!$A$12:$J$17,7,FALSE),1,0),0)+IF(VLOOKUP($D64,Parameter!$A$12:$J$17,8,FALSE)&gt;0,IF($L64&gt;=VLOOKUP($D64,Parameter!$A$12:$J$17,8,FALSE),1,0),0)+IF(VLOOKUP($D64,Parameter!$A$12:$J$17,9,FALSE)&gt;0,IF($M64&gt;=VLOOKUP($D64,Parameter!$A$12:$J$17,9,FALSE),1,0),0)+IF(VLOOKUP($D64,Parameter!$A$12:$J$17,10,FALSE)&gt;0,IF($N64&gt;=VLOOKUP($D64,Parameter!$A$12:$J$17,10,FALSE),1,0),0),""))</f>
        <v/>
      </c>
      <c r="T64" s="23">
        <f>IF(OR($R64="",$R64=0),"",IFERROR($S64/$R64,""))</f>
        <v/>
      </c>
      <c r="U64" s="22">
        <f>IF(OR($R64="",$S64=""),"",$R64-$S64)</f>
        <v/>
      </c>
      <c r="V64" s="4">
        <f>IF($A64="","",IF(OR($D64="",$E64=""),"Angaben fehlen",IF($U64="","",IF($U64=0,"Anforderungen erfüllt",IF($T64&gt;=Parameter!$B$6,"Beobachtung","Lücke")))))</f>
        <v/>
      </c>
      <c r="W64" s="4">
        <f>IF($A64="","",IF(OR($D64="",$E64="",$O64="",$X64=""),"Angaben fehlen",IF($E64&lt;&gt;"Aktiv","Nicht freigegeben",IF($X64&lt;&gt;"Ja","Prüfung offen",IF($Q64&lt;0,"Unterweisung abgelaufen",IF($U64&gt;Parameter!$B$7,"Nicht freigegeben",IF($Q64&lt;=Parameter!$B$5,"Freigabe mit Frist","Freigegeben")))))))</f>
        <v/>
      </c>
      <c r="X64" s="15" t="n"/>
      <c r="Y64" s="15" t="n"/>
      <c r="Z64" s="16" t="n"/>
    </row>
    <row r="65" ht="23" customHeight="1">
      <c r="A65" s="15" t="n"/>
      <c r="B65" s="16" t="n"/>
      <c r="C65" s="15" t="n"/>
      <c r="D65" s="15" t="n"/>
      <c r="E65" s="15" t="n"/>
      <c r="F65" s="15" t="n"/>
      <c r="G65" s="15" t="n"/>
      <c r="H65" s="15" t="n"/>
      <c r="I65" s="15" t="n"/>
      <c r="J65" s="15" t="n"/>
      <c r="K65" s="15" t="n"/>
      <c r="L65" s="15" t="n"/>
      <c r="M65" s="15" t="n"/>
      <c r="N65" s="15" t="n"/>
      <c r="O65" s="17" t="n"/>
      <c r="P65" s="18">
        <f>IF(OR($A65="",$O65="",Parameter!$B$4=""),"",IFERROR(EDATE($O65,Parameter!$B$4),""))</f>
        <v/>
      </c>
      <c r="Q65" s="19">
        <f>IF($P65="","",IFERROR($P65-TODAY(),""))</f>
        <v/>
      </c>
      <c r="R65" s="19">
        <f>IF(OR($A65="",$D65=""),"",IFERROR(IF(VLOOKUP($D65,Parameter!$A$12:$J$17,2,FALSE)&gt;0,1,0)+IF(VLOOKUP($D65,Parameter!$A$12:$J$17,3,FALSE)&gt;0,1,0)+IF(VLOOKUP($D65,Parameter!$A$12:$J$17,4,FALSE)&gt;0,1,0)+IF(VLOOKUP($D65,Parameter!$A$12:$J$17,5,FALSE)&gt;0,1,0)+IF(VLOOKUP($D65,Parameter!$A$12:$J$17,6,FALSE)&gt;0,1,0)+IF(VLOOKUP($D65,Parameter!$A$12:$J$17,7,FALSE)&gt;0,1,0)+IF(VLOOKUP($D65,Parameter!$A$12:$J$17,8,FALSE)&gt;0,1,0)+IF(VLOOKUP($D65,Parameter!$A$12:$J$17,9,FALSE)&gt;0,1,0)+IF(VLOOKUP($D65,Parameter!$A$12:$J$17,10,FALSE)&gt;0,1,0),""))</f>
        <v/>
      </c>
      <c r="S65" s="19">
        <f>IF(OR($A65="",$D65=""),"",IFERROR(IF(VLOOKUP($D65,Parameter!$A$12:$J$17,2,FALSE)&gt;0,IF($F65&gt;=VLOOKUP($D65,Parameter!$A$12:$J$17,2,FALSE),1,0),0)+IF(VLOOKUP($D65,Parameter!$A$12:$J$17,3,FALSE)&gt;0,IF($G65&gt;=VLOOKUP($D65,Parameter!$A$12:$J$17,3,FALSE),1,0),0)+IF(VLOOKUP($D65,Parameter!$A$12:$J$17,4,FALSE)&gt;0,IF($H65&gt;=VLOOKUP($D65,Parameter!$A$12:$J$17,4,FALSE),1,0),0)+IF(VLOOKUP($D65,Parameter!$A$12:$J$17,5,FALSE)&gt;0,IF($I65&gt;=VLOOKUP($D65,Parameter!$A$12:$J$17,5,FALSE),1,0),0)+IF(VLOOKUP($D65,Parameter!$A$12:$J$17,6,FALSE)&gt;0,IF($J65&gt;=VLOOKUP($D65,Parameter!$A$12:$J$17,6,FALSE),1,0),0)+IF(VLOOKUP($D65,Parameter!$A$12:$J$17,7,FALSE)&gt;0,IF($K65&gt;=VLOOKUP($D65,Parameter!$A$12:$J$17,7,FALSE),1,0),0)+IF(VLOOKUP($D65,Parameter!$A$12:$J$17,8,FALSE)&gt;0,IF($L65&gt;=VLOOKUP($D65,Parameter!$A$12:$J$17,8,FALSE),1,0),0)+IF(VLOOKUP($D65,Parameter!$A$12:$J$17,9,FALSE)&gt;0,IF($M65&gt;=VLOOKUP($D65,Parameter!$A$12:$J$17,9,FALSE),1,0),0)+IF(VLOOKUP($D65,Parameter!$A$12:$J$17,10,FALSE)&gt;0,IF($N65&gt;=VLOOKUP($D65,Parameter!$A$12:$J$17,10,FALSE),1,0),0),""))</f>
        <v/>
      </c>
      <c r="T65" s="20">
        <f>IF(OR($R65="",$R65=0),"",IFERROR($S65/$R65,""))</f>
        <v/>
      </c>
      <c r="U65" s="19">
        <f>IF(OR($R65="",$S65=""),"",$R65-$S65)</f>
        <v/>
      </c>
      <c r="V65" s="6">
        <f>IF($A65="","",IF(OR($D65="",$E65=""),"Angaben fehlen",IF($U65="","",IF($U65=0,"Anforderungen erfüllt",IF($T65&gt;=Parameter!$B$6,"Beobachtung","Lücke")))))</f>
        <v/>
      </c>
      <c r="W65" s="6">
        <f>IF($A65="","",IF(OR($D65="",$E65="",$O65="",$X65=""),"Angaben fehlen",IF($E65&lt;&gt;"Aktiv","Nicht freigegeben",IF($X65&lt;&gt;"Ja","Prüfung offen",IF($Q65&lt;0,"Unterweisung abgelaufen",IF($U65&gt;Parameter!$B$7,"Nicht freigegeben",IF($Q65&lt;=Parameter!$B$5,"Freigabe mit Frist","Freigegeben")))))))</f>
        <v/>
      </c>
      <c r="X65" s="15" t="n"/>
      <c r="Y65" s="15" t="n"/>
      <c r="Z65" s="16" t="n"/>
    </row>
    <row r="66" ht="23" customHeight="1">
      <c r="A66" s="15" t="n"/>
      <c r="B66" s="16" t="n"/>
      <c r="C66" s="15" t="n"/>
      <c r="D66" s="15" t="n"/>
      <c r="E66" s="15" t="n"/>
      <c r="F66" s="15" t="n"/>
      <c r="G66" s="15" t="n"/>
      <c r="H66" s="15" t="n"/>
      <c r="I66" s="15" t="n"/>
      <c r="J66" s="15" t="n"/>
      <c r="K66" s="15" t="n"/>
      <c r="L66" s="15" t="n"/>
      <c r="M66" s="15" t="n"/>
      <c r="N66" s="15" t="n"/>
      <c r="O66" s="17" t="n"/>
      <c r="P66" s="21">
        <f>IF(OR($A66="",$O66="",Parameter!$B$4=""),"",IFERROR(EDATE($O66,Parameter!$B$4),""))</f>
        <v/>
      </c>
      <c r="Q66" s="22">
        <f>IF($P66="","",IFERROR($P66-TODAY(),""))</f>
        <v/>
      </c>
      <c r="R66" s="22">
        <f>IF(OR($A66="",$D66=""),"",IFERROR(IF(VLOOKUP($D66,Parameter!$A$12:$J$17,2,FALSE)&gt;0,1,0)+IF(VLOOKUP($D66,Parameter!$A$12:$J$17,3,FALSE)&gt;0,1,0)+IF(VLOOKUP($D66,Parameter!$A$12:$J$17,4,FALSE)&gt;0,1,0)+IF(VLOOKUP($D66,Parameter!$A$12:$J$17,5,FALSE)&gt;0,1,0)+IF(VLOOKUP($D66,Parameter!$A$12:$J$17,6,FALSE)&gt;0,1,0)+IF(VLOOKUP($D66,Parameter!$A$12:$J$17,7,FALSE)&gt;0,1,0)+IF(VLOOKUP($D66,Parameter!$A$12:$J$17,8,FALSE)&gt;0,1,0)+IF(VLOOKUP($D66,Parameter!$A$12:$J$17,9,FALSE)&gt;0,1,0)+IF(VLOOKUP($D66,Parameter!$A$12:$J$17,10,FALSE)&gt;0,1,0),""))</f>
        <v/>
      </c>
      <c r="S66" s="22">
        <f>IF(OR($A66="",$D66=""),"",IFERROR(IF(VLOOKUP($D66,Parameter!$A$12:$J$17,2,FALSE)&gt;0,IF($F66&gt;=VLOOKUP($D66,Parameter!$A$12:$J$17,2,FALSE),1,0),0)+IF(VLOOKUP($D66,Parameter!$A$12:$J$17,3,FALSE)&gt;0,IF($G66&gt;=VLOOKUP($D66,Parameter!$A$12:$J$17,3,FALSE),1,0),0)+IF(VLOOKUP($D66,Parameter!$A$12:$J$17,4,FALSE)&gt;0,IF($H66&gt;=VLOOKUP($D66,Parameter!$A$12:$J$17,4,FALSE),1,0),0)+IF(VLOOKUP($D66,Parameter!$A$12:$J$17,5,FALSE)&gt;0,IF($I66&gt;=VLOOKUP($D66,Parameter!$A$12:$J$17,5,FALSE),1,0),0)+IF(VLOOKUP($D66,Parameter!$A$12:$J$17,6,FALSE)&gt;0,IF($J66&gt;=VLOOKUP($D66,Parameter!$A$12:$J$17,6,FALSE),1,0),0)+IF(VLOOKUP($D66,Parameter!$A$12:$J$17,7,FALSE)&gt;0,IF($K66&gt;=VLOOKUP($D66,Parameter!$A$12:$J$17,7,FALSE),1,0),0)+IF(VLOOKUP($D66,Parameter!$A$12:$J$17,8,FALSE)&gt;0,IF($L66&gt;=VLOOKUP($D66,Parameter!$A$12:$J$17,8,FALSE),1,0),0)+IF(VLOOKUP($D66,Parameter!$A$12:$J$17,9,FALSE)&gt;0,IF($M66&gt;=VLOOKUP($D66,Parameter!$A$12:$J$17,9,FALSE),1,0),0)+IF(VLOOKUP($D66,Parameter!$A$12:$J$17,10,FALSE)&gt;0,IF($N66&gt;=VLOOKUP($D66,Parameter!$A$12:$J$17,10,FALSE),1,0),0),""))</f>
        <v/>
      </c>
      <c r="T66" s="23">
        <f>IF(OR($R66="",$R66=0),"",IFERROR($S66/$R66,""))</f>
        <v/>
      </c>
      <c r="U66" s="22">
        <f>IF(OR($R66="",$S66=""),"",$R66-$S66)</f>
        <v/>
      </c>
      <c r="V66" s="4">
        <f>IF($A66="","",IF(OR($D66="",$E66=""),"Angaben fehlen",IF($U66="","",IF($U66=0,"Anforderungen erfüllt",IF($T66&gt;=Parameter!$B$6,"Beobachtung","Lücke")))))</f>
        <v/>
      </c>
      <c r="W66" s="4">
        <f>IF($A66="","",IF(OR($D66="",$E66="",$O66="",$X66=""),"Angaben fehlen",IF($E66&lt;&gt;"Aktiv","Nicht freigegeben",IF($X66&lt;&gt;"Ja","Prüfung offen",IF($Q66&lt;0,"Unterweisung abgelaufen",IF($U66&gt;Parameter!$B$7,"Nicht freigegeben",IF($Q66&lt;=Parameter!$B$5,"Freigabe mit Frist","Freigegeben")))))))</f>
        <v/>
      </c>
      <c r="X66" s="15" t="n"/>
      <c r="Y66" s="15" t="n"/>
      <c r="Z66" s="16" t="n"/>
    </row>
    <row r="67" ht="23" customHeight="1">
      <c r="A67" s="15" t="n"/>
      <c r="B67" s="16" t="n"/>
      <c r="C67" s="15" t="n"/>
      <c r="D67" s="15" t="n"/>
      <c r="E67" s="15" t="n"/>
      <c r="F67" s="15" t="n"/>
      <c r="G67" s="15" t="n"/>
      <c r="H67" s="15" t="n"/>
      <c r="I67" s="15" t="n"/>
      <c r="J67" s="15" t="n"/>
      <c r="K67" s="15" t="n"/>
      <c r="L67" s="15" t="n"/>
      <c r="M67" s="15" t="n"/>
      <c r="N67" s="15" t="n"/>
      <c r="O67" s="17" t="n"/>
      <c r="P67" s="18">
        <f>IF(OR($A67="",$O67="",Parameter!$B$4=""),"",IFERROR(EDATE($O67,Parameter!$B$4),""))</f>
        <v/>
      </c>
      <c r="Q67" s="19">
        <f>IF($P67="","",IFERROR($P67-TODAY(),""))</f>
        <v/>
      </c>
      <c r="R67" s="19">
        <f>IF(OR($A67="",$D67=""),"",IFERROR(IF(VLOOKUP($D67,Parameter!$A$12:$J$17,2,FALSE)&gt;0,1,0)+IF(VLOOKUP($D67,Parameter!$A$12:$J$17,3,FALSE)&gt;0,1,0)+IF(VLOOKUP($D67,Parameter!$A$12:$J$17,4,FALSE)&gt;0,1,0)+IF(VLOOKUP($D67,Parameter!$A$12:$J$17,5,FALSE)&gt;0,1,0)+IF(VLOOKUP($D67,Parameter!$A$12:$J$17,6,FALSE)&gt;0,1,0)+IF(VLOOKUP($D67,Parameter!$A$12:$J$17,7,FALSE)&gt;0,1,0)+IF(VLOOKUP($D67,Parameter!$A$12:$J$17,8,FALSE)&gt;0,1,0)+IF(VLOOKUP($D67,Parameter!$A$12:$J$17,9,FALSE)&gt;0,1,0)+IF(VLOOKUP($D67,Parameter!$A$12:$J$17,10,FALSE)&gt;0,1,0),""))</f>
        <v/>
      </c>
      <c r="S67" s="19">
        <f>IF(OR($A67="",$D67=""),"",IFERROR(IF(VLOOKUP($D67,Parameter!$A$12:$J$17,2,FALSE)&gt;0,IF($F67&gt;=VLOOKUP($D67,Parameter!$A$12:$J$17,2,FALSE),1,0),0)+IF(VLOOKUP($D67,Parameter!$A$12:$J$17,3,FALSE)&gt;0,IF($G67&gt;=VLOOKUP($D67,Parameter!$A$12:$J$17,3,FALSE),1,0),0)+IF(VLOOKUP($D67,Parameter!$A$12:$J$17,4,FALSE)&gt;0,IF($H67&gt;=VLOOKUP($D67,Parameter!$A$12:$J$17,4,FALSE),1,0),0)+IF(VLOOKUP($D67,Parameter!$A$12:$J$17,5,FALSE)&gt;0,IF($I67&gt;=VLOOKUP($D67,Parameter!$A$12:$J$17,5,FALSE),1,0),0)+IF(VLOOKUP($D67,Parameter!$A$12:$J$17,6,FALSE)&gt;0,IF($J67&gt;=VLOOKUP($D67,Parameter!$A$12:$J$17,6,FALSE),1,0),0)+IF(VLOOKUP($D67,Parameter!$A$12:$J$17,7,FALSE)&gt;0,IF($K67&gt;=VLOOKUP($D67,Parameter!$A$12:$J$17,7,FALSE),1,0),0)+IF(VLOOKUP($D67,Parameter!$A$12:$J$17,8,FALSE)&gt;0,IF($L67&gt;=VLOOKUP($D67,Parameter!$A$12:$J$17,8,FALSE),1,0),0)+IF(VLOOKUP($D67,Parameter!$A$12:$J$17,9,FALSE)&gt;0,IF($M67&gt;=VLOOKUP($D67,Parameter!$A$12:$J$17,9,FALSE),1,0),0)+IF(VLOOKUP($D67,Parameter!$A$12:$J$17,10,FALSE)&gt;0,IF($N67&gt;=VLOOKUP($D67,Parameter!$A$12:$J$17,10,FALSE),1,0),0),""))</f>
        <v/>
      </c>
      <c r="T67" s="20">
        <f>IF(OR($R67="",$R67=0),"",IFERROR($S67/$R67,""))</f>
        <v/>
      </c>
      <c r="U67" s="19">
        <f>IF(OR($R67="",$S67=""),"",$R67-$S67)</f>
        <v/>
      </c>
      <c r="V67" s="6">
        <f>IF($A67="","",IF(OR($D67="",$E67=""),"Angaben fehlen",IF($U67="","",IF($U67=0,"Anforderungen erfüllt",IF($T67&gt;=Parameter!$B$6,"Beobachtung","Lücke")))))</f>
        <v/>
      </c>
      <c r="W67" s="6">
        <f>IF($A67="","",IF(OR($D67="",$E67="",$O67="",$X67=""),"Angaben fehlen",IF($E67&lt;&gt;"Aktiv","Nicht freigegeben",IF($X67&lt;&gt;"Ja","Prüfung offen",IF($Q67&lt;0,"Unterweisung abgelaufen",IF($U67&gt;Parameter!$B$7,"Nicht freigegeben",IF($Q67&lt;=Parameter!$B$5,"Freigabe mit Frist","Freigegeben")))))))</f>
        <v/>
      </c>
      <c r="X67" s="15" t="n"/>
      <c r="Y67" s="15" t="n"/>
      <c r="Z67" s="16" t="n"/>
    </row>
    <row r="68" ht="23" customHeight="1">
      <c r="A68" s="15" t="n"/>
      <c r="B68" s="16" t="n"/>
      <c r="C68" s="15" t="n"/>
      <c r="D68" s="15" t="n"/>
      <c r="E68" s="15" t="n"/>
      <c r="F68" s="15" t="n"/>
      <c r="G68" s="15" t="n"/>
      <c r="H68" s="15" t="n"/>
      <c r="I68" s="15" t="n"/>
      <c r="J68" s="15" t="n"/>
      <c r="K68" s="15" t="n"/>
      <c r="L68" s="15" t="n"/>
      <c r="M68" s="15" t="n"/>
      <c r="N68" s="15" t="n"/>
      <c r="O68" s="17" t="n"/>
      <c r="P68" s="21">
        <f>IF(OR($A68="",$O68="",Parameter!$B$4=""),"",IFERROR(EDATE($O68,Parameter!$B$4),""))</f>
        <v/>
      </c>
      <c r="Q68" s="22">
        <f>IF($P68="","",IFERROR($P68-TODAY(),""))</f>
        <v/>
      </c>
      <c r="R68" s="22">
        <f>IF(OR($A68="",$D68=""),"",IFERROR(IF(VLOOKUP($D68,Parameter!$A$12:$J$17,2,FALSE)&gt;0,1,0)+IF(VLOOKUP($D68,Parameter!$A$12:$J$17,3,FALSE)&gt;0,1,0)+IF(VLOOKUP($D68,Parameter!$A$12:$J$17,4,FALSE)&gt;0,1,0)+IF(VLOOKUP($D68,Parameter!$A$12:$J$17,5,FALSE)&gt;0,1,0)+IF(VLOOKUP($D68,Parameter!$A$12:$J$17,6,FALSE)&gt;0,1,0)+IF(VLOOKUP($D68,Parameter!$A$12:$J$17,7,FALSE)&gt;0,1,0)+IF(VLOOKUP($D68,Parameter!$A$12:$J$17,8,FALSE)&gt;0,1,0)+IF(VLOOKUP($D68,Parameter!$A$12:$J$17,9,FALSE)&gt;0,1,0)+IF(VLOOKUP($D68,Parameter!$A$12:$J$17,10,FALSE)&gt;0,1,0),""))</f>
        <v/>
      </c>
      <c r="S68" s="22">
        <f>IF(OR($A68="",$D68=""),"",IFERROR(IF(VLOOKUP($D68,Parameter!$A$12:$J$17,2,FALSE)&gt;0,IF($F68&gt;=VLOOKUP($D68,Parameter!$A$12:$J$17,2,FALSE),1,0),0)+IF(VLOOKUP($D68,Parameter!$A$12:$J$17,3,FALSE)&gt;0,IF($G68&gt;=VLOOKUP($D68,Parameter!$A$12:$J$17,3,FALSE),1,0),0)+IF(VLOOKUP($D68,Parameter!$A$12:$J$17,4,FALSE)&gt;0,IF($H68&gt;=VLOOKUP($D68,Parameter!$A$12:$J$17,4,FALSE),1,0),0)+IF(VLOOKUP($D68,Parameter!$A$12:$J$17,5,FALSE)&gt;0,IF($I68&gt;=VLOOKUP($D68,Parameter!$A$12:$J$17,5,FALSE),1,0),0)+IF(VLOOKUP($D68,Parameter!$A$12:$J$17,6,FALSE)&gt;0,IF($J68&gt;=VLOOKUP($D68,Parameter!$A$12:$J$17,6,FALSE),1,0),0)+IF(VLOOKUP($D68,Parameter!$A$12:$J$17,7,FALSE)&gt;0,IF($K68&gt;=VLOOKUP($D68,Parameter!$A$12:$J$17,7,FALSE),1,0),0)+IF(VLOOKUP($D68,Parameter!$A$12:$J$17,8,FALSE)&gt;0,IF($L68&gt;=VLOOKUP($D68,Parameter!$A$12:$J$17,8,FALSE),1,0),0)+IF(VLOOKUP($D68,Parameter!$A$12:$J$17,9,FALSE)&gt;0,IF($M68&gt;=VLOOKUP($D68,Parameter!$A$12:$J$17,9,FALSE),1,0),0)+IF(VLOOKUP($D68,Parameter!$A$12:$J$17,10,FALSE)&gt;0,IF($N68&gt;=VLOOKUP($D68,Parameter!$A$12:$J$17,10,FALSE),1,0),0),""))</f>
        <v/>
      </c>
      <c r="T68" s="23">
        <f>IF(OR($R68="",$R68=0),"",IFERROR($S68/$R68,""))</f>
        <v/>
      </c>
      <c r="U68" s="22">
        <f>IF(OR($R68="",$S68=""),"",$R68-$S68)</f>
        <v/>
      </c>
      <c r="V68" s="4">
        <f>IF($A68="","",IF(OR($D68="",$E68=""),"Angaben fehlen",IF($U68="","",IF($U68=0,"Anforderungen erfüllt",IF($T68&gt;=Parameter!$B$6,"Beobachtung","Lücke")))))</f>
        <v/>
      </c>
      <c r="W68" s="4">
        <f>IF($A68="","",IF(OR($D68="",$E68="",$O68="",$X68=""),"Angaben fehlen",IF($E68&lt;&gt;"Aktiv","Nicht freigegeben",IF($X68&lt;&gt;"Ja","Prüfung offen",IF($Q68&lt;0,"Unterweisung abgelaufen",IF($U68&gt;Parameter!$B$7,"Nicht freigegeben",IF($Q68&lt;=Parameter!$B$5,"Freigabe mit Frist","Freigegeben")))))))</f>
        <v/>
      </c>
      <c r="X68" s="15" t="n"/>
      <c r="Y68" s="15" t="n"/>
      <c r="Z68" s="16" t="n"/>
    </row>
    <row r="69" ht="23" customHeight="1">
      <c r="A69" s="15" t="n"/>
      <c r="B69" s="16" t="n"/>
      <c r="C69" s="15" t="n"/>
      <c r="D69" s="15" t="n"/>
      <c r="E69" s="15" t="n"/>
      <c r="F69" s="15" t="n"/>
      <c r="G69" s="15" t="n"/>
      <c r="H69" s="15" t="n"/>
      <c r="I69" s="15" t="n"/>
      <c r="J69" s="15" t="n"/>
      <c r="K69" s="15" t="n"/>
      <c r="L69" s="15" t="n"/>
      <c r="M69" s="15" t="n"/>
      <c r="N69" s="15" t="n"/>
      <c r="O69" s="17" t="n"/>
      <c r="P69" s="18">
        <f>IF(OR($A69="",$O69="",Parameter!$B$4=""),"",IFERROR(EDATE($O69,Parameter!$B$4),""))</f>
        <v/>
      </c>
      <c r="Q69" s="19">
        <f>IF($P69="","",IFERROR($P69-TODAY(),""))</f>
        <v/>
      </c>
      <c r="R69" s="19">
        <f>IF(OR($A69="",$D69=""),"",IFERROR(IF(VLOOKUP($D69,Parameter!$A$12:$J$17,2,FALSE)&gt;0,1,0)+IF(VLOOKUP($D69,Parameter!$A$12:$J$17,3,FALSE)&gt;0,1,0)+IF(VLOOKUP($D69,Parameter!$A$12:$J$17,4,FALSE)&gt;0,1,0)+IF(VLOOKUP($D69,Parameter!$A$12:$J$17,5,FALSE)&gt;0,1,0)+IF(VLOOKUP($D69,Parameter!$A$12:$J$17,6,FALSE)&gt;0,1,0)+IF(VLOOKUP($D69,Parameter!$A$12:$J$17,7,FALSE)&gt;0,1,0)+IF(VLOOKUP($D69,Parameter!$A$12:$J$17,8,FALSE)&gt;0,1,0)+IF(VLOOKUP($D69,Parameter!$A$12:$J$17,9,FALSE)&gt;0,1,0)+IF(VLOOKUP($D69,Parameter!$A$12:$J$17,10,FALSE)&gt;0,1,0),""))</f>
        <v/>
      </c>
      <c r="S69" s="19">
        <f>IF(OR($A69="",$D69=""),"",IFERROR(IF(VLOOKUP($D69,Parameter!$A$12:$J$17,2,FALSE)&gt;0,IF($F69&gt;=VLOOKUP($D69,Parameter!$A$12:$J$17,2,FALSE),1,0),0)+IF(VLOOKUP($D69,Parameter!$A$12:$J$17,3,FALSE)&gt;0,IF($G69&gt;=VLOOKUP($D69,Parameter!$A$12:$J$17,3,FALSE),1,0),0)+IF(VLOOKUP($D69,Parameter!$A$12:$J$17,4,FALSE)&gt;0,IF($H69&gt;=VLOOKUP($D69,Parameter!$A$12:$J$17,4,FALSE),1,0),0)+IF(VLOOKUP($D69,Parameter!$A$12:$J$17,5,FALSE)&gt;0,IF($I69&gt;=VLOOKUP($D69,Parameter!$A$12:$J$17,5,FALSE),1,0),0)+IF(VLOOKUP($D69,Parameter!$A$12:$J$17,6,FALSE)&gt;0,IF($J69&gt;=VLOOKUP($D69,Parameter!$A$12:$J$17,6,FALSE),1,0),0)+IF(VLOOKUP($D69,Parameter!$A$12:$J$17,7,FALSE)&gt;0,IF($K69&gt;=VLOOKUP($D69,Parameter!$A$12:$J$17,7,FALSE),1,0),0)+IF(VLOOKUP($D69,Parameter!$A$12:$J$17,8,FALSE)&gt;0,IF($L69&gt;=VLOOKUP($D69,Parameter!$A$12:$J$17,8,FALSE),1,0),0)+IF(VLOOKUP($D69,Parameter!$A$12:$J$17,9,FALSE)&gt;0,IF($M69&gt;=VLOOKUP($D69,Parameter!$A$12:$J$17,9,FALSE),1,0),0)+IF(VLOOKUP($D69,Parameter!$A$12:$J$17,10,FALSE)&gt;0,IF($N69&gt;=VLOOKUP($D69,Parameter!$A$12:$J$17,10,FALSE),1,0),0),""))</f>
        <v/>
      </c>
      <c r="T69" s="20">
        <f>IF(OR($R69="",$R69=0),"",IFERROR($S69/$R69,""))</f>
        <v/>
      </c>
      <c r="U69" s="19">
        <f>IF(OR($R69="",$S69=""),"",$R69-$S69)</f>
        <v/>
      </c>
      <c r="V69" s="6">
        <f>IF($A69="","",IF(OR($D69="",$E69=""),"Angaben fehlen",IF($U69="","",IF($U69=0,"Anforderungen erfüllt",IF($T69&gt;=Parameter!$B$6,"Beobachtung","Lücke")))))</f>
        <v/>
      </c>
      <c r="W69" s="6">
        <f>IF($A69="","",IF(OR($D69="",$E69="",$O69="",$X69=""),"Angaben fehlen",IF($E69&lt;&gt;"Aktiv","Nicht freigegeben",IF($X69&lt;&gt;"Ja","Prüfung offen",IF($Q69&lt;0,"Unterweisung abgelaufen",IF($U69&gt;Parameter!$B$7,"Nicht freigegeben",IF($Q69&lt;=Parameter!$B$5,"Freigabe mit Frist","Freigegeben")))))))</f>
        <v/>
      </c>
      <c r="X69" s="15" t="n"/>
      <c r="Y69" s="15" t="n"/>
      <c r="Z69" s="16" t="n"/>
    </row>
    <row r="70" ht="23" customHeight="1">
      <c r="A70" s="15" t="n"/>
      <c r="B70" s="16" t="n"/>
      <c r="C70" s="15" t="n"/>
      <c r="D70" s="15" t="n"/>
      <c r="E70" s="15" t="n"/>
      <c r="F70" s="15" t="n"/>
      <c r="G70" s="15" t="n"/>
      <c r="H70" s="15" t="n"/>
      <c r="I70" s="15" t="n"/>
      <c r="J70" s="15" t="n"/>
      <c r="K70" s="15" t="n"/>
      <c r="L70" s="15" t="n"/>
      <c r="M70" s="15" t="n"/>
      <c r="N70" s="15" t="n"/>
      <c r="O70" s="17" t="n"/>
      <c r="P70" s="21">
        <f>IF(OR($A70="",$O70="",Parameter!$B$4=""),"",IFERROR(EDATE($O70,Parameter!$B$4),""))</f>
        <v/>
      </c>
      <c r="Q70" s="22">
        <f>IF($P70="","",IFERROR($P70-TODAY(),""))</f>
        <v/>
      </c>
      <c r="R70" s="22">
        <f>IF(OR($A70="",$D70=""),"",IFERROR(IF(VLOOKUP($D70,Parameter!$A$12:$J$17,2,FALSE)&gt;0,1,0)+IF(VLOOKUP($D70,Parameter!$A$12:$J$17,3,FALSE)&gt;0,1,0)+IF(VLOOKUP($D70,Parameter!$A$12:$J$17,4,FALSE)&gt;0,1,0)+IF(VLOOKUP($D70,Parameter!$A$12:$J$17,5,FALSE)&gt;0,1,0)+IF(VLOOKUP($D70,Parameter!$A$12:$J$17,6,FALSE)&gt;0,1,0)+IF(VLOOKUP($D70,Parameter!$A$12:$J$17,7,FALSE)&gt;0,1,0)+IF(VLOOKUP($D70,Parameter!$A$12:$J$17,8,FALSE)&gt;0,1,0)+IF(VLOOKUP($D70,Parameter!$A$12:$J$17,9,FALSE)&gt;0,1,0)+IF(VLOOKUP($D70,Parameter!$A$12:$J$17,10,FALSE)&gt;0,1,0),""))</f>
        <v/>
      </c>
      <c r="S70" s="22">
        <f>IF(OR($A70="",$D70=""),"",IFERROR(IF(VLOOKUP($D70,Parameter!$A$12:$J$17,2,FALSE)&gt;0,IF($F70&gt;=VLOOKUP($D70,Parameter!$A$12:$J$17,2,FALSE),1,0),0)+IF(VLOOKUP($D70,Parameter!$A$12:$J$17,3,FALSE)&gt;0,IF($G70&gt;=VLOOKUP($D70,Parameter!$A$12:$J$17,3,FALSE),1,0),0)+IF(VLOOKUP($D70,Parameter!$A$12:$J$17,4,FALSE)&gt;0,IF($H70&gt;=VLOOKUP($D70,Parameter!$A$12:$J$17,4,FALSE),1,0),0)+IF(VLOOKUP($D70,Parameter!$A$12:$J$17,5,FALSE)&gt;0,IF($I70&gt;=VLOOKUP($D70,Parameter!$A$12:$J$17,5,FALSE),1,0),0)+IF(VLOOKUP($D70,Parameter!$A$12:$J$17,6,FALSE)&gt;0,IF($J70&gt;=VLOOKUP($D70,Parameter!$A$12:$J$17,6,FALSE),1,0),0)+IF(VLOOKUP($D70,Parameter!$A$12:$J$17,7,FALSE)&gt;0,IF($K70&gt;=VLOOKUP($D70,Parameter!$A$12:$J$17,7,FALSE),1,0),0)+IF(VLOOKUP($D70,Parameter!$A$12:$J$17,8,FALSE)&gt;0,IF($L70&gt;=VLOOKUP($D70,Parameter!$A$12:$J$17,8,FALSE),1,0),0)+IF(VLOOKUP($D70,Parameter!$A$12:$J$17,9,FALSE)&gt;0,IF($M70&gt;=VLOOKUP($D70,Parameter!$A$12:$J$17,9,FALSE),1,0),0)+IF(VLOOKUP($D70,Parameter!$A$12:$J$17,10,FALSE)&gt;0,IF($N70&gt;=VLOOKUP($D70,Parameter!$A$12:$J$17,10,FALSE),1,0),0),""))</f>
        <v/>
      </c>
      <c r="T70" s="23">
        <f>IF(OR($R70="",$R70=0),"",IFERROR($S70/$R70,""))</f>
        <v/>
      </c>
      <c r="U70" s="22">
        <f>IF(OR($R70="",$S70=""),"",$R70-$S70)</f>
        <v/>
      </c>
      <c r="V70" s="4">
        <f>IF($A70="","",IF(OR($D70="",$E70=""),"Angaben fehlen",IF($U70="","",IF($U70=0,"Anforderungen erfüllt",IF($T70&gt;=Parameter!$B$6,"Beobachtung","Lücke")))))</f>
        <v/>
      </c>
      <c r="W70" s="4">
        <f>IF($A70="","",IF(OR($D70="",$E70="",$O70="",$X70=""),"Angaben fehlen",IF($E70&lt;&gt;"Aktiv","Nicht freigegeben",IF($X70&lt;&gt;"Ja","Prüfung offen",IF($Q70&lt;0,"Unterweisung abgelaufen",IF($U70&gt;Parameter!$B$7,"Nicht freigegeben",IF($Q70&lt;=Parameter!$B$5,"Freigabe mit Frist","Freigegeben")))))))</f>
        <v/>
      </c>
      <c r="X70" s="15" t="n"/>
      <c r="Y70" s="15" t="n"/>
      <c r="Z70" s="16" t="n"/>
    </row>
    <row r="71" ht="23" customHeight="1">
      <c r="A71" s="15" t="n"/>
      <c r="B71" s="16" t="n"/>
      <c r="C71" s="15" t="n"/>
      <c r="D71" s="15" t="n"/>
      <c r="E71" s="15" t="n"/>
      <c r="F71" s="15" t="n"/>
      <c r="G71" s="15" t="n"/>
      <c r="H71" s="15" t="n"/>
      <c r="I71" s="15" t="n"/>
      <c r="J71" s="15" t="n"/>
      <c r="K71" s="15" t="n"/>
      <c r="L71" s="15" t="n"/>
      <c r="M71" s="15" t="n"/>
      <c r="N71" s="15" t="n"/>
      <c r="O71" s="17" t="n"/>
      <c r="P71" s="18">
        <f>IF(OR($A71="",$O71="",Parameter!$B$4=""),"",IFERROR(EDATE($O71,Parameter!$B$4),""))</f>
        <v/>
      </c>
      <c r="Q71" s="19">
        <f>IF($P71="","",IFERROR($P71-TODAY(),""))</f>
        <v/>
      </c>
      <c r="R71" s="19">
        <f>IF(OR($A71="",$D71=""),"",IFERROR(IF(VLOOKUP($D71,Parameter!$A$12:$J$17,2,FALSE)&gt;0,1,0)+IF(VLOOKUP($D71,Parameter!$A$12:$J$17,3,FALSE)&gt;0,1,0)+IF(VLOOKUP($D71,Parameter!$A$12:$J$17,4,FALSE)&gt;0,1,0)+IF(VLOOKUP($D71,Parameter!$A$12:$J$17,5,FALSE)&gt;0,1,0)+IF(VLOOKUP($D71,Parameter!$A$12:$J$17,6,FALSE)&gt;0,1,0)+IF(VLOOKUP($D71,Parameter!$A$12:$J$17,7,FALSE)&gt;0,1,0)+IF(VLOOKUP($D71,Parameter!$A$12:$J$17,8,FALSE)&gt;0,1,0)+IF(VLOOKUP($D71,Parameter!$A$12:$J$17,9,FALSE)&gt;0,1,0)+IF(VLOOKUP($D71,Parameter!$A$12:$J$17,10,FALSE)&gt;0,1,0),""))</f>
        <v/>
      </c>
      <c r="S71" s="19">
        <f>IF(OR($A71="",$D71=""),"",IFERROR(IF(VLOOKUP($D71,Parameter!$A$12:$J$17,2,FALSE)&gt;0,IF($F71&gt;=VLOOKUP($D71,Parameter!$A$12:$J$17,2,FALSE),1,0),0)+IF(VLOOKUP($D71,Parameter!$A$12:$J$17,3,FALSE)&gt;0,IF($G71&gt;=VLOOKUP($D71,Parameter!$A$12:$J$17,3,FALSE),1,0),0)+IF(VLOOKUP($D71,Parameter!$A$12:$J$17,4,FALSE)&gt;0,IF($H71&gt;=VLOOKUP($D71,Parameter!$A$12:$J$17,4,FALSE),1,0),0)+IF(VLOOKUP($D71,Parameter!$A$12:$J$17,5,FALSE)&gt;0,IF($I71&gt;=VLOOKUP($D71,Parameter!$A$12:$J$17,5,FALSE),1,0),0)+IF(VLOOKUP($D71,Parameter!$A$12:$J$17,6,FALSE)&gt;0,IF($J71&gt;=VLOOKUP($D71,Parameter!$A$12:$J$17,6,FALSE),1,0),0)+IF(VLOOKUP($D71,Parameter!$A$12:$J$17,7,FALSE)&gt;0,IF($K71&gt;=VLOOKUP($D71,Parameter!$A$12:$J$17,7,FALSE),1,0),0)+IF(VLOOKUP($D71,Parameter!$A$12:$J$17,8,FALSE)&gt;0,IF($L71&gt;=VLOOKUP($D71,Parameter!$A$12:$J$17,8,FALSE),1,0),0)+IF(VLOOKUP($D71,Parameter!$A$12:$J$17,9,FALSE)&gt;0,IF($M71&gt;=VLOOKUP($D71,Parameter!$A$12:$J$17,9,FALSE),1,0),0)+IF(VLOOKUP($D71,Parameter!$A$12:$J$17,10,FALSE)&gt;0,IF($N71&gt;=VLOOKUP($D71,Parameter!$A$12:$J$17,10,FALSE),1,0),0),""))</f>
        <v/>
      </c>
      <c r="T71" s="20">
        <f>IF(OR($R71="",$R71=0),"",IFERROR($S71/$R71,""))</f>
        <v/>
      </c>
      <c r="U71" s="19">
        <f>IF(OR($R71="",$S71=""),"",$R71-$S71)</f>
        <v/>
      </c>
      <c r="V71" s="6">
        <f>IF($A71="","",IF(OR($D71="",$E71=""),"Angaben fehlen",IF($U71="","",IF($U71=0,"Anforderungen erfüllt",IF($T71&gt;=Parameter!$B$6,"Beobachtung","Lücke")))))</f>
        <v/>
      </c>
      <c r="W71" s="6">
        <f>IF($A71="","",IF(OR($D71="",$E71="",$O71="",$X71=""),"Angaben fehlen",IF($E71&lt;&gt;"Aktiv","Nicht freigegeben",IF($X71&lt;&gt;"Ja","Prüfung offen",IF($Q71&lt;0,"Unterweisung abgelaufen",IF($U71&gt;Parameter!$B$7,"Nicht freigegeben",IF($Q71&lt;=Parameter!$B$5,"Freigabe mit Frist","Freigegeben")))))))</f>
        <v/>
      </c>
      <c r="X71" s="15" t="n"/>
      <c r="Y71" s="15" t="n"/>
      <c r="Z71" s="16" t="n"/>
    </row>
    <row r="72" ht="23" customHeight="1">
      <c r="A72" s="15" t="n"/>
      <c r="B72" s="16" t="n"/>
      <c r="C72" s="15" t="n"/>
      <c r="D72" s="15" t="n"/>
      <c r="E72" s="15" t="n"/>
      <c r="F72" s="15" t="n"/>
      <c r="G72" s="15" t="n"/>
      <c r="H72" s="15" t="n"/>
      <c r="I72" s="15" t="n"/>
      <c r="J72" s="15" t="n"/>
      <c r="K72" s="15" t="n"/>
      <c r="L72" s="15" t="n"/>
      <c r="M72" s="15" t="n"/>
      <c r="N72" s="15" t="n"/>
      <c r="O72" s="17" t="n"/>
      <c r="P72" s="21">
        <f>IF(OR($A72="",$O72="",Parameter!$B$4=""),"",IFERROR(EDATE($O72,Parameter!$B$4),""))</f>
        <v/>
      </c>
      <c r="Q72" s="22">
        <f>IF($P72="","",IFERROR($P72-TODAY(),""))</f>
        <v/>
      </c>
      <c r="R72" s="22">
        <f>IF(OR($A72="",$D72=""),"",IFERROR(IF(VLOOKUP($D72,Parameter!$A$12:$J$17,2,FALSE)&gt;0,1,0)+IF(VLOOKUP($D72,Parameter!$A$12:$J$17,3,FALSE)&gt;0,1,0)+IF(VLOOKUP($D72,Parameter!$A$12:$J$17,4,FALSE)&gt;0,1,0)+IF(VLOOKUP($D72,Parameter!$A$12:$J$17,5,FALSE)&gt;0,1,0)+IF(VLOOKUP($D72,Parameter!$A$12:$J$17,6,FALSE)&gt;0,1,0)+IF(VLOOKUP($D72,Parameter!$A$12:$J$17,7,FALSE)&gt;0,1,0)+IF(VLOOKUP($D72,Parameter!$A$12:$J$17,8,FALSE)&gt;0,1,0)+IF(VLOOKUP($D72,Parameter!$A$12:$J$17,9,FALSE)&gt;0,1,0)+IF(VLOOKUP($D72,Parameter!$A$12:$J$17,10,FALSE)&gt;0,1,0),""))</f>
        <v/>
      </c>
      <c r="S72" s="22">
        <f>IF(OR($A72="",$D72=""),"",IFERROR(IF(VLOOKUP($D72,Parameter!$A$12:$J$17,2,FALSE)&gt;0,IF($F72&gt;=VLOOKUP($D72,Parameter!$A$12:$J$17,2,FALSE),1,0),0)+IF(VLOOKUP($D72,Parameter!$A$12:$J$17,3,FALSE)&gt;0,IF($G72&gt;=VLOOKUP($D72,Parameter!$A$12:$J$17,3,FALSE),1,0),0)+IF(VLOOKUP($D72,Parameter!$A$12:$J$17,4,FALSE)&gt;0,IF($H72&gt;=VLOOKUP($D72,Parameter!$A$12:$J$17,4,FALSE),1,0),0)+IF(VLOOKUP($D72,Parameter!$A$12:$J$17,5,FALSE)&gt;0,IF($I72&gt;=VLOOKUP($D72,Parameter!$A$12:$J$17,5,FALSE),1,0),0)+IF(VLOOKUP($D72,Parameter!$A$12:$J$17,6,FALSE)&gt;0,IF($J72&gt;=VLOOKUP($D72,Parameter!$A$12:$J$17,6,FALSE),1,0),0)+IF(VLOOKUP($D72,Parameter!$A$12:$J$17,7,FALSE)&gt;0,IF($K72&gt;=VLOOKUP($D72,Parameter!$A$12:$J$17,7,FALSE),1,0),0)+IF(VLOOKUP($D72,Parameter!$A$12:$J$17,8,FALSE)&gt;0,IF($L72&gt;=VLOOKUP($D72,Parameter!$A$12:$J$17,8,FALSE),1,0),0)+IF(VLOOKUP($D72,Parameter!$A$12:$J$17,9,FALSE)&gt;0,IF($M72&gt;=VLOOKUP($D72,Parameter!$A$12:$J$17,9,FALSE),1,0),0)+IF(VLOOKUP($D72,Parameter!$A$12:$J$17,10,FALSE)&gt;0,IF($N72&gt;=VLOOKUP($D72,Parameter!$A$12:$J$17,10,FALSE),1,0),0),""))</f>
        <v/>
      </c>
      <c r="T72" s="23">
        <f>IF(OR($R72="",$R72=0),"",IFERROR($S72/$R72,""))</f>
        <v/>
      </c>
      <c r="U72" s="22">
        <f>IF(OR($R72="",$S72=""),"",$R72-$S72)</f>
        <v/>
      </c>
      <c r="V72" s="4">
        <f>IF($A72="","",IF(OR($D72="",$E72=""),"Angaben fehlen",IF($U72="","",IF($U72=0,"Anforderungen erfüllt",IF($T72&gt;=Parameter!$B$6,"Beobachtung","Lücke")))))</f>
        <v/>
      </c>
      <c r="W72" s="4">
        <f>IF($A72="","",IF(OR($D72="",$E72="",$O72="",$X72=""),"Angaben fehlen",IF($E72&lt;&gt;"Aktiv","Nicht freigegeben",IF($X72&lt;&gt;"Ja","Prüfung offen",IF($Q72&lt;0,"Unterweisung abgelaufen",IF($U72&gt;Parameter!$B$7,"Nicht freigegeben",IF($Q72&lt;=Parameter!$B$5,"Freigabe mit Frist","Freigegeben")))))))</f>
        <v/>
      </c>
      <c r="X72" s="15" t="n"/>
      <c r="Y72" s="15" t="n"/>
      <c r="Z72" s="16" t="n"/>
    </row>
    <row r="73" ht="23" customHeight="1">
      <c r="A73" s="15" t="n"/>
      <c r="B73" s="16" t="n"/>
      <c r="C73" s="15" t="n"/>
      <c r="D73" s="15" t="n"/>
      <c r="E73" s="15" t="n"/>
      <c r="F73" s="15" t="n"/>
      <c r="G73" s="15" t="n"/>
      <c r="H73" s="15" t="n"/>
      <c r="I73" s="15" t="n"/>
      <c r="J73" s="15" t="n"/>
      <c r="K73" s="15" t="n"/>
      <c r="L73" s="15" t="n"/>
      <c r="M73" s="15" t="n"/>
      <c r="N73" s="15" t="n"/>
      <c r="O73" s="17" t="n"/>
      <c r="P73" s="18">
        <f>IF(OR($A73="",$O73="",Parameter!$B$4=""),"",IFERROR(EDATE($O73,Parameter!$B$4),""))</f>
        <v/>
      </c>
      <c r="Q73" s="19">
        <f>IF($P73="","",IFERROR($P73-TODAY(),""))</f>
        <v/>
      </c>
      <c r="R73" s="19">
        <f>IF(OR($A73="",$D73=""),"",IFERROR(IF(VLOOKUP($D73,Parameter!$A$12:$J$17,2,FALSE)&gt;0,1,0)+IF(VLOOKUP($D73,Parameter!$A$12:$J$17,3,FALSE)&gt;0,1,0)+IF(VLOOKUP($D73,Parameter!$A$12:$J$17,4,FALSE)&gt;0,1,0)+IF(VLOOKUP($D73,Parameter!$A$12:$J$17,5,FALSE)&gt;0,1,0)+IF(VLOOKUP($D73,Parameter!$A$12:$J$17,6,FALSE)&gt;0,1,0)+IF(VLOOKUP($D73,Parameter!$A$12:$J$17,7,FALSE)&gt;0,1,0)+IF(VLOOKUP($D73,Parameter!$A$12:$J$17,8,FALSE)&gt;0,1,0)+IF(VLOOKUP($D73,Parameter!$A$12:$J$17,9,FALSE)&gt;0,1,0)+IF(VLOOKUP($D73,Parameter!$A$12:$J$17,10,FALSE)&gt;0,1,0),""))</f>
        <v/>
      </c>
      <c r="S73" s="19">
        <f>IF(OR($A73="",$D73=""),"",IFERROR(IF(VLOOKUP($D73,Parameter!$A$12:$J$17,2,FALSE)&gt;0,IF($F73&gt;=VLOOKUP($D73,Parameter!$A$12:$J$17,2,FALSE),1,0),0)+IF(VLOOKUP($D73,Parameter!$A$12:$J$17,3,FALSE)&gt;0,IF($G73&gt;=VLOOKUP($D73,Parameter!$A$12:$J$17,3,FALSE),1,0),0)+IF(VLOOKUP($D73,Parameter!$A$12:$J$17,4,FALSE)&gt;0,IF($H73&gt;=VLOOKUP($D73,Parameter!$A$12:$J$17,4,FALSE),1,0),0)+IF(VLOOKUP($D73,Parameter!$A$12:$J$17,5,FALSE)&gt;0,IF($I73&gt;=VLOOKUP($D73,Parameter!$A$12:$J$17,5,FALSE),1,0),0)+IF(VLOOKUP($D73,Parameter!$A$12:$J$17,6,FALSE)&gt;0,IF($J73&gt;=VLOOKUP($D73,Parameter!$A$12:$J$17,6,FALSE),1,0),0)+IF(VLOOKUP($D73,Parameter!$A$12:$J$17,7,FALSE)&gt;0,IF($K73&gt;=VLOOKUP($D73,Parameter!$A$12:$J$17,7,FALSE),1,0),0)+IF(VLOOKUP($D73,Parameter!$A$12:$J$17,8,FALSE)&gt;0,IF($L73&gt;=VLOOKUP($D73,Parameter!$A$12:$J$17,8,FALSE),1,0),0)+IF(VLOOKUP($D73,Parameter!$A$12:$J$17,9,FALSE)&gt;0,IF($M73&gt;=VLOOKUP($D73,Parameter!$A$12:$J$17,9,FALSE),1,0),0)+IF(VLOOKUP($D73,Parameter!$A$12:$J$17,10,FALSE)&gt;0,IF($N73&gt;=VLOOKUP($D73,Parameter!$A$12:$J$17,10,FALSE),1,0),0),""))</f>
        <v/>
      </c>
      <c r="T73" s="20">
        <f>IF(OR($R73="",$R73=0),"",IFERROR($S73/$R73,""))</f>
        <v/>
      </c>
      <c r="U73" s="19">
        <f>IF(OR($R73="",$S73=""),"",$R73-$S73)</f>
        <v/>
      </c>
      <c r="V73" s="6">
        <f>IF($A73="","",IF(OR($D73="",$E73=""),"Angaben fehlen",IF($U73="","",IF($U73=0,"Anforderungen erfüllt",IF($T73&gt;=Parameter!$B$6,"Beobachtung","Lücke")))))</f>
        <v/>
      </c>
      <c r="W73" s="6">
        <f>IF($A73="","",IF(OR($D73="",$E73="",$O73="",$X73=""),"Angaben fehlen",IF($E73&lt;&gt;"Aktiv","Nicht freigegeben",IF($X73&lt;&gt;"Ja","Prüfung offen",IF($Q73&lt;0,"Unterweisung abgelaufen",IF($U73&gt;Parameter!$B$7,"Nicht freigegeben",IF($Q73&lt;=Parameter!$B$5,"Freigabe mit Frist","Freigegeben")))))))</f>
        <v/>
      </c>
      <c r="X73" s="15" t="n"/>
      <c r="Y73" s="15" t="n"/>
      <c r="Z73" s="16" t="n"/>
    </row>
    <row r="74" ht="23" customHeight="1">
      <c r="A74" s="15" t="n"/>
      <c r="B74" s="16" t="n"/>
      <c r="C74" s="15" t="n"/>
      <c r="D74" s="15" t="n"/>
      <c r="E74" s="15" t="n"/>
      <c r="F74" s="15" t="n"/>
      <c r="G74" s="15" t="n"/>
      <c r="H74" s="15" t="n"/>
      <c r="I74" s="15" t="n"/>
      <c r="J74" s="15" t="n"/>
      <c r="K74" s="15" t="n"/>
      <c r="L74" s="15" t="n"/>
      <c r="M74" s="15" t="n"/>
      <c r="N74" s="15" t="n"/>
      <c r="O74" s="17" t="n"/>
      <c r="P74" s="21">
        <f>IF(OR($A74="",$O74="",Parameter!$B$4=""),"",IFERROR(EDATE($O74,Parameter!$B$4),""))</f>
        <v/>
      </c>
      <c r="Q74" s="22">
        <f>IF($P74="","",IFERROR($P74-TODAY(),""))</f>
        <v/>
      </c>
      <c r="R74" s="22">
        <f>IF(OR($A74="",$D74=""),"",IFERROR(IF(VLOOKUP($D74,Parameter!$A$12:$J$17,2,FALSE)&gt;0,1,0)+IF(VLOOKUP($D74,Parameter!$A$12:$J$17,3,FALSE)&gt;0,1,0)+IF(VLOOKUP($D74,Parameter!$A$12:$J$17,4,FALSE)&gt;0,1,0)+IF(VLOOKUP($D74,Parameter!$A$12:$J$17,5,FALSE)&gt;0,1,0)+IF(VLOOKUP($D74,Parameter!$A$12:$J$17,6,FALSE)&gt;0,1,0)+IF(VLOOKUP($D74,Parameter!$A$12:$J$17,7,FALSE)&gt;0,1,0)+IF(VLOOKUP($D74,Parameter!$A$12:$J$17,8,FALSE)&gt;0,1,0)+IF(VLOOKUP($D74,Parameter!$A$12:$J$17,9,FALSE)&gt;0,1,0)+IF(VLOOKUP($D74,Parameter!$A$12:$J$17,10,FALSE)&gt;0,1,0),""))</f>
        <v/>
      </c>
      <c r="S74" s="22">
        <f>IF(OR($A74="",$D74=""),"",IFERROR(IF(VLOOKUP($D74,Parameter!$A$12:$J$17,2,FALSE)&gt;0,IF($F74&gt;=VLOOKUP($D74,Parameter!$A$12:$J$17,2,FALSE),1,0),0)+IF(VLOOKUP($D74,Parameter!$A$12:$J$17,3,FALSE)&gt;0,IF($G74&gt;=VLOOKUP($D74,Parameter!$A$12:$J$17,3,FALSE),1,0),0)+IF(VLOOKUP($D74,Parameter!$A$12:$J$17,4,FALSE)&gt;0,IF($H74&gt;=VLOOKUP($D74,Parameter!$A$12:$J$17,4,FALSE),1,0),0)+IF(VLOOKUP($D74,Parameter!$A$12:$J$17,5,FALSE)&gt;0,IF($I74&gt;=VLOOKUP($D74,Parameter!$A$12:$J$17,5,FALSE),1,0),0)+IF(VLOOKUP($D74,Parameter!$A$12:$J$17,6,FALSE)&gt;0,IF($J74&gt;=VLOOKUP($D74,Parameter!$A$12:$J$17,6,FALSE),1,0),0)+IF(VLOOKUP($D74,Parameter!$A$12:$J$17,7,FALSE)&gt;0,IF($K74&gt;=VLOOKUP($D74,Parameter!$A$12:$J$17,7,FALSE),1,0),0)+IF(VLOOKUP($D74,Parameter!$A$12:$J$17,8,FALSE)&gt;0,IF($L74&gt;=VLOOKUP($D74,Parameter!$A$12:$J$17,8,FALSE),1,0),0)+IF(VLOOKUP($D74,Parameter!$A$12:$J$17,9,FALSE)&gt;0,IF($M74&gt;=VLOOKUP($D74,Parameter!$A$12:$J$17,9,FALSE),1,0),0)+IF(VLOOKUP($D74,Parameter!$A$12:$J$17,10,FALSE)&gt;0,IF($N74&gt;=VLOOKUP($D74,Parameter!$A$12:$J$17,10,FALSE),1,0),0),""))</f>
        <v/>
      </c>
      <c r="T74" s="23">
        <f>IF(OR($R74="",$R74=0),"",IFERROR($S74/$R74,""))</f>
        <v/>
      </c>
      <c r="U74" s="22">
        <f>IF(OR($R74="",$S74=""),"",$R74-$S74)</f>
        <v/>
      </c>
      <c r="V74" s="4">
        <f>IF($A74="","",IF(OR($D74="",$E74=""),"Angaben fehlen",IF($U74="","",IF($U74=0,"Anforderungen erfüllt",IF($T74&gt;=Parameter!$B$6,"Beobachtung","Lücke")))))</f>
        <v/>
      </c>
      <c r="W74" s="4">
        <f>IF($A74="","",IF(OR($D74="",$E74="",$O74="",$X74=""),"Angaben fehlen",IF($E74&lt;&gt;"Aktiv","Nicht freigegeben",IF($X74&lt;&gt;"Ja","Prüfung offen",IF($Q74&lt;0,"Unterweisung abgelaufen",IF($U74&gt;Parameter!$B$7,"Nicht freigegeben",IF($Q74&lt;=Parameter!$B$5,"Freigabe mit Frist","Freigegeben")))))))</f>
        <v/>
      </c>
      <c r="X74" s="15" t="n"/>
      <c r="Y74" s="15" t="n"/>
      <c r="Z74" s="16" t="n"/>
    </row>
    <row r="75" ht="23" customHeight="1">
      <c r="A75" s="15" t="n"/>
      <c r="B75" s="16" t="n"/>
      <c r="C75" s="15" t="n"/>
      <c r="D75" s="15" t="n"/>
      <c r="E75" s="15" t="n"/>
      <c r="F75" s="15" t="n"/>
      <c r="G75" s="15" t="n"/>
      <c r="H75" s="15" t="n"/>
      <c r="I75" s="15" t="n"/>
      <c r="J75" s="15" t="n"/>
      <c r="K75" s="15" t="n"/>
      <c r="L75" s="15" t="n"/>
      <c r="M75" s="15" t="n"/>
      <c r="N75" s="15" t="n"/>
      <c r="O75" s="17" t="n"/>
      <c r="P75" s="18">
        <f>IF(OR($A75="",$O75="",Parameter!$B$4=""),"",IFERROR(EDATE($O75,Parameter!$B$4),""))</f>
        <v/>
      </c>
      <c r="Q75" s="19">
        <f>IF($P75="","",IFERROR($P75-TODAY(),""))</f>
        <v/>
      </c>
      <c r="R75" s="19">
        <f>IF(OR($A75="",$D75=""),"",IFERROR(IF(VLOOKUP($D75,Parameter!$A$12:$J$17,2,FALSE)&gt;0,1,0)+IF(VLOOKUP($D75,Parameter!$A$12:$J$17,3,FALSE)&gt;0,1,0)+IF(VLOOKUP($D75,Parameter!$A$12:$J$17,4,FALSE)&gt;0,1,0)+IF(VLOOKUP($D75,Parameter!$A$12:$J$17,5,FALSE)&gt;0,1,0)+IF(VLOOKUP($D75,Parameter!$A$12:$J$17,6,FALSE)&gt;0,1,0)+IF(VLOOKUP($D75,Parameter!$A$12:$J$17,7,FALSE)&gt;0,1,0)+IF(VLOOKUP($D75,Parameter!$A$12:$J$17,8,FALSE)&gt;0,1,0)+IF(VLOOKUP($D75,Parameter!$A$12:$J$17,9,FALSE)&gt;0,1,0)+IF(VLOOKUP($D75,Parameter!$A$12:$J$17,10,FALSE)&gt;0,1,0),""))</f>
        <v/>
      </c>
      <c r="S75" s="19">
        <f>IF(OR($A75="",$D75=""),"",IFERROR(IF(VLOOKUP($D75,Parameter!$A$12:$J$17,2,FALSE)&gt;0,IF($F75&gt;=VLOOKUP($D75,Parameter!$A$12:$J$17,2,FALSE),1,0),0)+IF(VLOOKUP($D75,Parameter!$A$12:$J$17,3,FALSE)&gt;0,IF($G75&gt;=VLOOKUP($D75,Parameter!$A$12:$J$17,3,FALSE),1,0),0)+IF(VLOOKUP($D75,Parameter!$A$12:$J$17,4,FALSE)&gt;0,IF($H75&gt;=VLOOKUP($D75,Parameter!$A$12:$J$17,4,FALSE),1,0),0)+IF(VLOOKUP($D75,Parameter!$A$12:$J$17,5,FALSE)&gt;0,IF($I75&gt;=VLOOKUP($D75,Parameter!$A$12:$J$17,5,FALSE),1,0),0)+IF(VLOOKUP($D75,Parameter!$A$12:$J$17,6,FALSE)&gt;0,IF($J75&gt;=VLOOKUP($D75,Parameter!$A$12:$J$17,6,FALSE),1,0),0)+IF(VLOOKUP($D75,Parameter!$A$12:$J$17,7,FALSE)&gt;0,IF($K75&gt;=VLOOKUP($D75,Parameter!$A$12:$J$17,7,FALSE),1,0),0)+IF(VLOOKUP($D75,Parameter!$A$12:$J$17,8,FALSE)&gt;0,IF($L75&gt;=VLOOKUP($D75,Parameter!$A$12:$J$17,8,FALSE),1,0),0)+IF(VLOOKUP($D75,Parameter!$A$12:$J$17,9,FALSE)&gt;0,IF($M75&gt;=VLOOKUP($D75,Parameter!$A$12:$J$17,9,FALSE),1,0),0)+IF(VLOOKUP($D75,Parameter!$A$12:$J$17,10,FALSE)&gt;0,IF($N75&gt;=VLOOKUP($D75,Parameter!$A$12:$J$17,10,FALSE),1,0),0),""))</f>
        <v/>
      </c>
      <c r="T75" s="20">
        <f>IF(OR($R75="",$R75=0),"",IFERROR($S75/$R75,""))</f>
        <v/>
      </c>
      <c r="U75" s="19">
        <f>IF(OR($R75="",$S75=""),"",$R75-$S75)</f>
        <v/>
      </c>
      <c r="V75" s="6">
        <f>IF($A75="","",IF(OR($D75="",$E75=""),"Angaben fehlen",IF($U75="","",IF($U75=0,"Anforderungen erfüllt",IF($T75&gt;=Parameter!$B$6,"Beobachtung","Lücke")))))</f>
        <v/>
      </c>
      <c r="W75" s="6">
        <f>IF($A75="","",IF(OR($D75="",$E75="",$O75="",$X75=""),"Angaben fehlen",IF($E75&lt;&gt;"Aktiv","Nicht freigegeben",IF($X75&lt;&gt;"Ja","Prüfung offen",IF($Q75&lt;0,"Unterweisung abgelaufen",IF($U75&gt;Parameter!$B$7,"Nicht freigegeben",IF($Q75&lt;=Parameter!$B$5,"Freigabe mit Frist","Freigegeben")))))))</f>
        <v/>
      </c>
      <c r="X75" s="15" t="n"/>
      <c r="Y75" s="15" t="n"/>
      <c r="Z75" s="16" t="n"/>
    </row>
    <row r="76" ht="23" customHeight="1">
      <c r="A76" s="15" t="n"/>
      <c r="B76" s="16" t="n"/>
      <c r="C76" s="15" t="n"/>
      <c r="D76" s="15" t="n"/>
      <c r="E76" s="15" t="n"/>
      <c r="F76" s="15" t="n"/>
      <c r="G76" s="15" t="n"/>
      <c r="H76" s="15" t="n"/>
      <c r="I76" s="15" t="n"/>
      <c r="J76" s="15" t="n"/>
      <c r="K76" s="15" t="n"/>
      <c r="L76" s="15" t="n"/>
      <c r="M76" s="15" t="n"/>
      <c r="N76" s="15" t="n"/>
      <c r="O76" s="17" t="n"/>
      <c r="P76" s="21">
        <f>IF(OR($A76="",$O76="",Parameter!$B$4=""),"",IFERROR(EDATE($O76,Parameter!$B$4),""))</f>
        <v/>
      </c>
      <c r="Q76" s="22">
        <f>IF($P76="","",IFERROR($P76-TODAY(),""))</f>
        <v/>
      </c>
      <c r="R76" s="22">
        <f>IF(OR($A76="",$D76=""),"",IFERROR(IF(VLOOKUP($D76,Parameter!$A$12:$J$17,2,FALSE)&gt;0,1,0)+IF(VLOOKUP($D76,Parameter!$A$12:$J$17,3,FALSE)&gt;0,1,0)+IF(VLOOKUP($D76,Parameter!$A$12:$J$17,4,FALSE)&gt;0,1,0)+IF(VLOOKUP($D76,Parameter!$A$12:$J$17,5,FALSE)&gt;0,1,0)+IF(VLOOKUP($D76,Parameter!$A$12:$J$17,6,FALSE)&gt;0,1,0)+IF(VLOOKUP($D76,Parameter!$A$12:$J$17,7,FALSE)&gt;0,1,0)+IF(VLOOKUP($D76,Parameter!$A$12:$J$17,8,FALSE)&gt;0,1,0)+IF(VLOOKUP($D76,Parameter!$A$12:$J$17,9,FALSE)&gt;0,1,0)+IF(VLOOKUP($D76,Parameter!$A$12:$J$17,10,FALSE)&gt;0,1,0),""))</f>
        <v/>
      </c>
      <c r="S76" s="22">
        <f>IF(OR($A76="",$D76=""),"",IFERROR(IF(VLOOKUP($D76,Parameter!$A$12:$J$17,2,FALSE)&gt;0,IF($F76&gt;=VLOOKUP($D76,Parameter!$A$12:$J$17,2,FALSE),1,0),0)+IF(VLOOKUP($D76,Parameter!$A$12:$J$17,3,FALSE)&gt;0,IF($G76&gt;=VLOOKUP($D76,Parameter!$A$12:$J$17,3,FALSE),1,0),0)+IF(VLOOKUP($D76,Parameter!$A$12:$J$17,4,FALSE)&gt;0,IF($H76&gt;=VLOOKUP($D76,Parameter!$A$12:$J$17,4,FALSE),1,0),0)+IF(VLOOKUP($D76,Parameter!$A$12:$J$17,5,FALSE)&gt;0,IF($I76&gt;=VLOOKUP($D76,Parameter!$A$12:$J$17,5,FALSE),1,0),0)+IF(VLOOKUP($D76,Parameter!$A$12:$J$17,6,FALSE)&gt;0,IF($J76&gt;=VLOOKUP($D76,Parameter!$A$12:$J$17,6,FALSE),1,0),0)+IF(VLOOKUP($D76,Parameter!$A$12:$J$17,7,FALSE)&gt;0,IF($K76&gt;=VLOOKUP($D76,Parameter!$A$12:$J$17,7,FALSE),1,0),0)+IF(VLOOKUP($D76,Parameter!$A$12:$J$17,8,FALSE)&gt;0,IF($L76&gt;=VLOOKUP($D76,Parameter!$A$12:$J$17,8,FALSE),1,0),0)+IF(VLOOKUP($D76,Parameter!$A$12:$J$17,9,FALSE)&gt;0,IF($M76&gt;=VLOOKUP($D76,Parameter!$A$12:$J$17,9,FALSE),1,0),0)+IF(VLOOKUP($D76,Parameter!$A$12:$J$17,10,FALSE)&gt;0,IF($N76&gt;=VLOOKUP($D76,Parameter!$A$12:$J$17,10,FALSE),1,0),0),""))</f>
        <v/>
      </c>
      <c r="T76" s="23">
        <f>IF(OR($R76="",$R76=0),"",IFERROR($S76/$R76,""))</f>
        <v/>
      </c>
      <c r="U76" s="22">
        <f>IF(OR($R76="",$S76=""),"",$R76-$S76)</f>
        <v/>
      </c>
      <c r="V76" s="4">
        <f>IF($A76="","",IF(OR($D76="",$E76=""),"Angaben fehlen",IF($U76="","",IF($U76=0,"Anforderungen erfüllt",IF($T76&gt;=Parameter!$B$6,"Beobachtung","Lücke")))))</f>
        <v/>
      </c>
      <c r="W76" s="4">
        <f>IF($A76="","",IF(OR($D76="",$E76="",$O76="",$X76=""),"Angaben fehlen",IF($E76&lt;&gt;"Aktiv","Nicht freigegeben",IF($X76&lt;&gt;"Ja","Prüfung offen",IF($Q76&lt;0,"Unterweisung abgelaufen",IF($U76&gt;Parameter!$B$7,"Nicht freigegeben",IF($Q76&lt;=Parameter!$B$5,"Freigabe mit Frist","Freigegeben")))))))</f>
        <v/>
      </c>
      <c r="X76" s="15" t="n"/>
      <c r="Y76" s="15" t="n"/>
      <c r="Z76" s="16" t="n"/>
    </row>
    <row r="77" ht="23" customHeight="1">
      <c r="A77" s="15" t="n"/>
      <c r="B77" s="16" t="n"/>
      <c r="C77" s="15" t="n"/>
      <c r="D77" s="15" t="n"/>
      <c r="E77" s="15" t="n"/>
      <c r="F77" s="15" t="n"/>
      <c r="G77" s="15" t="n"/>
      <c r="H77" s="15" t="n"/>
      <c r="I77" s="15" t="n"/>
      <c r="J77" s="15" t="n"/>
      <c r="K77" s="15" t="n"/>
      <c r="L77" s="15" t="n"/>
      <c r="M77" s="15" t="n"/>
      <c r="N77" s="15" t="n"/>
      <c r="O77" s="17" t="n"/>
      <c r="P77" s="18">
        <f>IF(OR($A77="",$O77="",Parameter!$B$4=""),"",IFERROR(EDATE($O77,Parameter!$B$4),""))</f>
        <v/>
      </c>
      <c r="Q77" s="19">
        <f>IF($P77="","",IFERROR($P77-TODAY(),""))</f>
        <v/>
      </c>
      <c r="R77" s="19">
        <f>IF(OR($A77="",$D77=""),"",IFERROR(IF(VLOOKUP($D77,Parameter!$A$12:$J$17,2,FALSE)&gt;0,1,0)+IF(VLOOKUP($D77,Parameter!$A$12:$J$17,3,FALSE)&gt;0,1,0)+IF(VLOOKUP($D77,Parameter!$A$12:$J$17,4,FALSE)&gt;0,1,0)+IF(VLOOKUP($D77,Parameter!$A$12:$J$17,5,FALSE)&gt;0,1,0)+IF(VLOOKUP($D77,Parameter!$A$12:$J$17,6,FALSE)&gt;0,1,0)+IF(VLOOKUP($D77,Parameter!$A$12:$J$17,7,FALSE)&gt;0,1,0)+IF(VLOOKUP($D77,Parameter!$A$12:$J$17,8,FALSE)&gt;0,1,0)+IF(VLOOKUP($D77,Parameter!$A$12:$J$17,9,FALSE)&gt;0,1,0)+IF(VLOOKUP($D77,Parameter!$A$12:$J$17,10,FALSE)&gt;0,1,0),""))</f>
        <v/>
      </c>
      <c r="S77" s="19">
        <f>IF(OR($A77="",$D77=""),"",IFERROR(IF(VLOOKUP($D77,Parameter!$A$12:$J$17,2,FALSE)&gt;0,IF($F77&gt;=VLOOKUP($D77,Parameter!$A$12:$J$17,2,FALSE),1,0),0)+IF(VLOOKUP($D77,Parameter!$A$12:$J$17,3,FALSE)&gt;0,IF($G77&gt;=VLOOKUP($D77,Parameter!$A$12:$J$17,3,FALSE),1,0),0)+IF(VLOOKUP($D77,Parameter!$A$12:$J$17,4,FALSE)&gt;0,IF($H77&gt;=VLOOKUP($D77,Parameter!$A$12:$J$17,4,FALSE),1,0),0)+IF(VLOOKUP($D77,Parameter!$A$12:$J$17,5,FALSE)&gt;0,IF($I77&gt;=VLOOKUP($D77,Parameter!$A$12:$J$17,5,FALSE),1,0),0)+IF(VLOOKUP($D77,Parameter!$A$12:$J$17,6,FALSE)&gt;0,IF($J77&gt;=VLOOKUP($D77,Parameter!$A$12:$J$17,6,FALSE),1,0),0)+IF(VLOOKUP($D77,Parameter!$A$12:$J$17,7,FALSE)&gt;0,IF($K77&gt;=VLOOKUP($D77,Parameter!$A$12:$J$17,7,FALSE),1,0),0)+IF(VLOOKUP($D77,Parameter!$A$12:$J$17,8,FALSE)&gt;0,IF($L77&gt;=VLOOKUP($D77,Parameter!$A$12:$J$17,8,FALSE),1,0),0)+IF(VLOOKUP($D77,Parameter!$A$12:$J$17,9,FALSE)&gt;0,IF($M77&gt;=VLOOKUP($D77,Parameter!$A$12:$J$17,9,FALSE),1,0),0)+IF(VLOOKUP($D77,Parameter!$A$12:$J$17,10,FALSE)&gt;0,IF($N77&gt;=VLOOKUP($D77,Parameter!$A$12:$J$17,10,FALSE),1,0),0),""))</f>
        <v/>
      </c>
      <c r="T77" s="20">
        <f>IF(OR($R77="",$R77=0),"",IFERROR($S77/$R77,""))</f>
        <v/>
      </c>
      <c r="U77" s="19">
        <f>IF(OR($R77="",$S77=""),"",$R77-$S77)</f>
        <v/>
      </c>
      <c r="V77" s="6">
        <f>IF($A77="","",IF(OR($D77="",$E77=""),"Angaben fehlen",IF($U77="","",IF($U77=0,"Anforderungen erfüllt",IF($T77&gt;=Parameter!$B$6,"Beobachtung","Lücke")))))</f>
        <v/>
      </c>
      <c r="W77" s="6">
        <f>IF($A77="","",IF(OR($D77="",$E77="",$O77="",$X77=""),"Angaben fehlen",IF($E77&lt;&gt;"Aktiv","Nicht freigegeben",IF($X77&lt;&gt;"Ja","Prüfung offen",IF($Q77&lt;0,"Unterweisung abgelaufen",IF($U77&gt;Parameter!$B$7,"Nicht freigegeben",IF($Q77&lt;=Parameter!$B$5,"Freigabe mit Frist","Freigegeben")))))))</f>
        <v/>
      </c>
      <c r="X77" s="15" t="n"/>
      <c r="Y77" s="15" t="n"/>
      <c r="Z77" s="16" t="n"/>
    </row>
    <row r="78" ht="23" customHeight="1">
      <c r="A78" s="15" t="n"/>
      <c r="B78" s="16" t="n"/>
      <c r="C78" s="15" t="n"/>
      <c r="D78" s="15" t="n"/>
      <c r="E78" s="15" t="n"/>
      <c r="F78" s="15" t="n"/>
      <c r="G78" s="15" t="n"/>
      <c r="H78" s="15" t="n"/>
      <c r="I78" s="15" t="n"/>
      <c r="J78" s="15" t="n"/>
      <c r="K78" s="15" t="n"/>
      <c r="L78" s="15" t="n"/>
      <c r="M78" s="15" t="n"/>
      <c r="N78" s="15" t="n"/>
      <c r="O78" s="17" t="n"/>
      <c r="P78" s="21">
        <f>IF(OR($A78="",$O78="",Parameter!$B$4=""),"",IFERROR(EDATE($O78,Parameter!$B$4),""))</f>
        <v/>
      </c>
      <c r="Q78" s="22">
        <f>IF($P78="","",IFERROR($P78-TODAY(),""))</f>
        <v/>
      </c>
      <c r="R78" s="22">
        <f>IF(OR($A78="",$D78=""),"",IFERROR(IF(VLOOKUP($D78,Parameter!$A$12:$J$17,2,FALSE)&gt;0,1,0)+IF(VLOOKUP($D78,Parameter!$A$12:$J$17,3,FALSE)&gt;0,1,0)+IF(VLOOKUP($D78,Parameter!$A$12:$J$17,4,FALSE)&gt;0,1,0)+IF(VLOOKUP($D78,Parameter!$A$12:$J$17,5,FALSE)&gt;0,1,0)+IF(VLOOKUP($D78,Parameter!$A$12:$J$17,6,FALSE)&gt;0,1,0)+IF(VLOOKUP($D78,Parameter!$A$12:$J$17,7,FALSE)&gt;0,1,0)+IF(VLOOKUP($D78,Parameter!$A$12:$J$17,8,FALSE)&gt;0,1,0)+IF(VLOOKUP($D78,Parameter!$A$12:$J$17,9,FALSE)&gt;0,1,0)+IF(VLOOKUP($D78,Parameter!$A$12:$J$17,10,FALSE)&gt;0,1,0),""))</f>
        <v/>
      </c>
      <c r="S78" s="22">
        <f>IF(OR($A78="",$D78=""),"",IFERROR(IF(VLOOKUP($D78,Parameter!$A$12:$J$17,2,FALSE)&gt;0,IF($F78&gt;=VLOOKUP($D78,Parameter!$A$12:$J$17,2,FALSE),1,0),0)+IF(VLOOKUP($D78,Parameter!$A$12:$J$17,3,FALSE)&gt;0,IF($G78&gt;=VLOOKUP($D78,Parameter!$A$12:$J$17,3,FALSE),1,0),0)+IF(VLOOKUP($D78,Parameter!$A$12:$J$17,4,FALSE)&gt;0,IF($H78&gt;=VLOOKUP($D78,Parameter!$A$12:$J$17,4,FALSE),1,0),0)+IF(VLOOKUP($D78,Parameter!$A$12:$J$17,5,FALSE)&gt;0,IF($I78&gt;=VLOOKUP($D78,Parameter!$A$12:$J$17,5,FALSE),1,0),0)+IF(VLOOKUP($D78,Parameter!$A$12:$J$17,6,FALSE)&gt;0,IF($J78&gt;=VLOOKUP($D78,Parameter!$A$12:$J$17,6,FALSE),1,0),0)+IF(VLOOKUP($D78,Parameter!$A$12:$J$17,7,FALSE)&gt;0,IF($K78&gt;=VLOOKUP($D78,Parameter!$A$12:$J$17,7,FALSE),1,0),0)+IF(VLOOKUP($D78,Parameter!$A$12:$J$17,8,FALSE)&gt;0,IF($L78&gt;=VLOOKUP($D78,Parameter!$A$12:$J$17,8,FALSE),1,0),0)+IF(VLOOKUP($D78,Parameter!$A$12:$J$17,9,FALSE)&gt;0,IF($M78&gt;=VLOOKUP($D78,Parameter!$A$12:$J$17,9,FALSE),1,0),0)+IF(VLOOKUP($D78,Parameter!$A$12:$J$17,10,FALSE)&gt;0,IF($N78&gt;=VLOOKUP($D78,Parameter!$A$12:$J$17,10,FALSE),1,0),0),""))</f>
        <v/>
      </c>
      <c r="T78" s="23">
        <f>IF(OR($R78="",$R78=0),"",IFERROR($S78/$R78,""))</f>
        <v/>
      </c>
      <c r="U78" s="22">
        <f>IF(OR($R78="",$S78=""),"",$R78-$S78)</f>
        <v/>
      </c>
      <c r="V78" s="4">
        <f>IF($A78="","",IF(OR($D78="",$E78=""),"Angaben fehlen",IF($U78="","",IF($U78=0,"Anforderungen erfüllt",IF($T78&gt;=Parameter!$B$6,"Beobachtung","Lücke")))))</f>
        <v/>
      </c>
      <c r="W78" s="4">
        <f>IF($A78="","",IF(OR($D78="",$E78="",$O78="",$X78=""),"Angaben fehlen",IF($E78&lt;&gt;"Aktiv","Nicht freigegeben",IF($X78&lt;&gt;"Ja","Prüfung offen",IF($Q78&lt;0,"Unterweisung abgelaufen",IF($U78&gt;Parameter!$B$7,"Nicht freigegeben",IF($Q78&lt;=Parameter!$B$5,"Freigabe mit Frist","Freigegeben")))))))</f>
        <v/>
      </c>
      <c r="X78" s="15" t="n"/>
      <c r="Y78" s="15" t="n"/>
      <c r="Z78" s="16" t="n"/>
    </row>
    <row r="79" ht="23" customHeight="1">
      <c r="A79" s="15" t="n"/>
      <c r="B79" s="16" t="n"/>
      <c r="C79" s="15" t="n"/>
      <c r="D79" s="15" t="n"/>
      <c r="E79" s="15" t="n"/>
      <c r="F79" s="15" t="n"/>
      <c r="G79" s="15" t="n"/>
      <c r="H79" s="15" t="n"/>
      <c r="I79" s="15" t="n"/>
      <c r="J79" s="15" t="n"/>
      <c r="K79" s="15" t="n"/>
      <c r="L79" s="15" t="n"/>
      <c r="M79" s="15" t="n"/>
      <c r="N79" s="15" t="n"/>
      <c r="O79" s="17" t="n"/>
      <c r="P79" s="18">
        <f>IF(OR($A79="",$O79="",Parameter!$B$4=""),"",IFERROR(EDATE($O79,Parameter!$B$4),""))</f>
        <v/>
      </c>
      <c r="Q79" s="19">
        <f>IF($P79="","",IFERROR($P79-TODAY(),""))</f>
        <v/>
      </c>
      <c r="R79" s="19">
        <f>IF(OR($A79="",$D79=""),"",IFERROR(IF(VLOOKUP($D79,Parameter!$A$12:$J$17,2,FALSE)&gt;0,1,0)+IF(VLOOKUP($D79,Parameter!$A$12:$J$17,3,FALSE)&gt;0,1,0)+IF(VLOOKUP($D79,Parameter!$A$12:$J$17,4,FALSE)&gt;0,1,0)+IF(VLOOKUP($D79,Parameter!$A$12:$J$17,5,FALSE)&gt;0,1,0)+IF(VLOOKUP($D79,Parameter!$A$12:$J$17,6,FALSE)&gt;0,1,0)+IF(VLOOKUP($D79,Parameter!$A$12:$J$17,7,FALSE)&gt;0,1,0)+IF(VLOOKUP($D79,Parameter!$A$12:$J$17,8,FALSE)&gt;0,1,0)+IF(VLOOKUP($D79,Parameter!$A$12:$J$17,9,FALSE)&gt;0,1,0)+IF(VLOOKUP($D79,Parameter!$A$12:$J$17,10,FALSE)&gt;0,1,0),""))</f>
        <v/>
      </c>
      <c r="S79" s="19">
        <f>IF(OR($A79="",$D79=""),"",IFERROR(IF(VLOOKUP($D79,Parameter!$A$12:$J$17,2,FALSE)&gt;0,IF($F79&gt;=VLOOKUP($D79,Parameter!$A$12:$J$17,2,FALSE),1,0),0)+IF(VLOOKUP($D79,Parameter!$A$12:$J$17,3,FALSE)&gt;0,IF($G79&gt;=VLOOKUP($D79,Parameter!$A$12:$J$17,3,FALSE),1,0),0)+IF(VLOOKUP($D79,Parameter!$A$12:$J$17,4,FALSE)&gt;0,IF($H79&gt;=VLOOKUP($D79,Parameter!$A$12:$J$17,4,FALSE),1,0),0)+IF(VLOOKUP($D79,Parameter!$A$12:$J$17,5,FALSE)&gt;0,IF($I79&gt;=VLOOKUP($D79,Parameter!$A$12:$J$17,5,FALSE),1,0),0)+IF(VLOOKUP($D79,Parameter!$A$12:$J$17,6,FALSE)&gt;0,IF($J79&gt;=VLOOKUP($D79,Parameter!$A$12:$J$17,6,FALSE),1,0),0)+IF(VLOOKUP($D79,Parameter!$A$12:$J$17,7,FALSE)&gt;0,IF($K79&gt;=VLOOKUP($D79,Parameter!$A$12:$J$17,7,FALSE),1,0),0)+IF(VLOOKUP($D79,Parameter!$A$12:$J$17,8,FALSE)&gt;0,IF($L79&gt;=VLOOKUP($D79,Parameter!$A$12:$J$17,8,FALSE),1,0),0)+IF(VLOOKUP($D79,Parameter!$A$12:$J$17,9,FALSE)&gt;0,IF($M79&gt;=VLOOKUP($D79,Parameter!$A$12:$J$17,9,FALSE),1,0),0)+IF(VLOOKUP($D79,Parameter!$A$12:$J$17,10,FALSE)&gt;0,IF($N79&gt;=VLOOKUP($D79,Parameter!$A$12:$J$17,10,FALSE),1,0),0),""))</f>
        <v/>
      </c>
      <c r="T79" s="20">
        <f>IF(OR($R79="",$R79=0),"",IFERROR($S79/$R79,""))</f>
        <v/>
      </c>
      <c r="U79" s="19">
        <f>IF(OR($R79="",$S79=""),"",$R79-$S79)</f>
        <v/>
      </c>
      <c r="V79" s="6">
        <f>IF($A79="","",IF(OR($D79="",$E79=""),"Angaben fehlen",IF($U79="","",IF($U79=0,"Anforderungen erfüllt",IF($T79&gt;=Parameter!$B$6,"Beobachtung","Lücke")))))</f>
        <v/>
      </c>
      <c r="W79" s="6">
        <f>IF($A79="","",IF(OR($D79="",$E79="",$O79="",$X79=""),"Angaben fehlen",IF($E79&lt;&gt;"Aktiv","Nicht freigegeben",IF($X79&lt;&gt;"Ja","Prüfung offen",IF($Q79&lt;0,"Unterweisung abgelaufen",IF($U79&gt;Parameter!$B$7,"Nicht freigegeben",IF($Q79&lt;=Parameter!$B$5,"Freigabe mit Frist","Freigegeben")))))))</f>
        <v/>
      </c>
      <c r="X79" s="15" t="n"/>
      <c r="Y79" s="15" t="n"/>
      <c r="Z79" s="16" t="n"/>
    </row>
    <row r="80" ht="23" customHeight="1">
      <c r="A80" s="15" t="n"/>
      <c r="B80" s="16" t="n"/>
      <c r="C80" s="15" t="n"/>
      <c r="D80" s="15" t="n"/>
      <c r="E80" s="15" t="n"/>
      <c r="F80" s="15" t="n"/>
      <c r="G80" s="15" t="n"/>
      <c r="H80" s="15" t="n"/>
      <c r="I80" s="15" t="n"/>
      <c r="J80" s="15" t="n"/>
      <c r="K80" s="15" t="n"/>
      <c r="L80" s="15" t="n"/>
      <c r="M80" s="15" t="n"/>
      <c r="N80" s="15" t="n"/>
      <c r="O80" s="17" t="n"/>
      <c r="P80" s="21">
        <f>IF(OR($A80="",$O80="",Parameter!$B$4=""),"",IFERROR(EDATE($O80,Parameter!$B$4),""))</f>
        <v/>
      </c>
      <c r="Q80" s="22">
        <f>IF($P80="","",IFERROR($P80-TODAY(),""))</f>
        <v/>
      </c>
      <c r="R80" s="22">
        <f>IF(OR($A80="",$D80=""),"",IFERROR(IF(VLOOKUP($D80,Parameter!$A$12:$J$17,2,FALSE)&gt;0,1,0)+IF(VLOOKUP($D80,Parameter!$A$12:$J$17,3,FALSE)&gt;0,1,0)+IF(VLOOKUP($D80,Parameter!$A$12:$J$17,4,FALSE)&gt;0,1,0)+IF(VLOOKUP($D80,Parameter!$A$12:$J$17,5,FALSE)&gt;0,1,0)+IF(VLOOKUP($D80,Parameter!$A$12:$J$17,6,FALSE)&gt;0,1,0)+IF(VLOOKUP($D80,Parameter!$A$12:$J$17,7,FALSE)&gt;0,1,0)+IF(VLOOKUP($D80,Parameter!$A$12:$J$17,8,FALSE)&gt;0,1,0)+IF(VLOOKUP($D80,Parameter!$A$12:$J$17,9,FALSE)&gt;0,1,0)+IF(VLOOKUP($D80,Parameter!$A$12:$J$17,10,FALSE)&gt;0,1,0),""))</f>
        <v/>
      </c>
      <c r="S80" s="22">
        <f>IF(OR($A80="",$D80=""),"",IFERROR(IF(VLOOKUP($D80,Parameter!$A$12:$J$17,2,FALSE)&gt;0,IF($F80&gt;=VLOOKUP($D80,Parameter!$A$12:$J$17,2,FALSE),1,0),0)+IF(VLOOKUP($D80,Parameter!$A$12:$J$17,3,FALSE)&gt;0,IF($G80&gt;=VLOOKUP($D80,Parameter!$A$12:$J$17,3,FALSE),1,0),0)+IF(VLOOKUP($D80,Parameter!$A$12:$J$17,4,FALSE)&gt;0,IF($H80&gt;=VLOOKUP($D80,Parameter!$A$12:$J$17,4,FALSE),1,0),0)+IF(VLOOKUP($D80,Parameter!$A$12:$J$17,5,FALSE)&gt;0,IF($I80&gt;=VLOOKUP($D80,Parameter!$A$12:$J$17,5,FALSE),1,0),0)+IF(VLOOKUP($D80,Parameter!$A$12:$J$17,6,FALSE)&gt;0,IF($J80&gt;=VLOOKUP($D80,Parameter!$A$12:$J$17,6,FALSE),1,0),0)+IF(VLOOKUP($D80,Parameter!$A$12:$J$17,7,FALSE)&gt;0,IF($K80&gt;=VLOOKUP($D80,Parameter!$A$12:$J$17,7,FALSE),1,0),0)+IF(VLOOKUP($D80,Parameter!$A$12:$J$17,8,FALSE)&gt;0,IF($L80&gt;=VLOOKUP($D80,Parameter!$A$12:$J$17,8,FALSE),1,0),0)+IF(VLOOKUP($D80,Parameter!$A$12:$J$17,9,FALSE)&gt;0,IF($M80&gt;=VLOOKUP($D80,Parameter!$A$12:$J$17,9,FALSE),1,0),0)+IF(VLOOKUP($D80,Parameter!$A$12:$J$17,10,FALSE)&gt;0,IF($N80&gt;=VLOOKUP($D80,Parameter!$A$12:$J$17,10,FALSE),1,0),0),""))</f>
        <v/>
      </c>
      <c r="T80" s="23">
        <f>IF(OR($R80="",$R80=0),"",IFERROR($S80/$R80,""))</f>
        <v/>
      </c>
      <c r="U80" s="22">
        <f>IF(OR($R80="",$S80=""),"",$R80-$S80)</f>
        <v/>
      </c>
      <c r="V80" s="4">
        <f>IF($A80="","",IF(OR($D80="",$E80=""),"Angaben fehlen",IF($U80="","",IF($U80=0,"Anforderungen erfüllt",IF($T80&gt;=Parameter!$B$6,"Beobachtung","Lücke")))))</f>
        <v/>
      </c>
      <c r="W80" s="4">
        <f>IF($A80="","",IF(OR($D80="",$E80="",$O80="",$X80=""),"Angaben fehlen",IF($E80&lt;&gt;"Aktiv","Nicht freigegeben",IF($X80&lt;&gt;"Ja","Prüfung offen",IF($Q80&lt;0,"Unterweisung abgelaufen",IF($U80&gt;Parameter!$B$7,"Nicht freigegeben",IF($Q80&lt;=Parameter!$B$5,"Freigabe mit Frist","Freigegeben")))))))</f>
        <v/>
      </c>
      <c r="X80" s="15" t="n"/>
      <c r="Y80" s="15" t="n"/>
      <c r="Z80" s="16" t="n"/>
    </row>
    <row r="81" ht="23" customHeight="1">
      <c r="A81" s="15" t="n"/>
      <c r="B81" s="16" t="n"/>
      <c r="C81" s="15" t="n"/>
      <c r="D81" s="15" t="n"/>
      <c r="E81" s="15" t="n"/>
      <c r="F81" s="15" t="n"/>
      <c r="G81" s="15" t="n"/>
      <c r="H81" s="15" t="n"/>
      <c r="I81" s="15" t="n"/>
      <c r="J81" s="15" t="n"/>
      <c r="K81" s="15" t="n"/>
      <c r="L81" s="15" t="n"/>
      <c r="M81" s="15" t="n"/>
      <c r="N81" s="15" t="n"/>
      <c r="O81" s="17" t="n"/>
      <c r="P81" s="18">
        <f>IF(OR($A81="",$O81="",Parameter!$B$4=""),"",IFERROR(EDATE($O81,Parameter!$B$4),""))</f>
        <v/>
      </c>
      <c r="Q81" s="19">
        <f>IF($P81="","",IFERROR($P81-TODAY(),""))</f>
        <v/>
      </c>
      <c r="R81" s="19">
        <f>IF(OR($A81="",$D81=""),"",IFERROR(IF(VLOOKUP($D81,Parameter!$A$12:$J$17,2,FALSE)&gt;0,1,0)+IF(VLOOKUP($D81,Parameter!$A$12:$J$17,3,FALSE)&gt;0,1,0)+IF(VLOOKUP($D81,Parameter!$A$12:$J$17,4,FALSE)&gt;0,1,0)+IF(VLOOKUP($D81,Parameter!$A$12:$J$17,5,FALSE)&gt;0,1,0)+IF(VLOOKUP($D81,Parameter!$A$12:$J$17,6,FALSE)&gt;0,1,0)+IF(VLOOKUP($D81,Parameter!$A$12:$J$17,7,FALSE)&gt;0,1,0)+IF(VLOOKUP($D81,Parameter!$A$12:$J$17,8,FALSE)&gt;0,1,0)+IF(VLOOKUP($D81,Parameter!$A$12:$J$17,9,FALSE)&gt;0,1,0)+IF(VLOOKUP($D81,Parameter!$A$12:$J$17,10,FALSE)&gt;0,1,0),""))</f>
        <v/>
      </c>
      <c r="S81" s="19">
        <f>IF(OR($A81="",$D81=""),"",IFERROR(IF(VLOOKUP($D81,Parameter!$A$12:$J$17,2,FALSE)&gt;0,IF($F81&gt;=VLOOKUP($D81,Parameter!$A$12:$J$17,2,FALSE),1,0),0)+IF(VLOOKUP($D81,Parameter!$A$12:$J$17,3,FALSE)&gt;0,IF($G81&gt;=VLOOKUP($D81,Parameter!$A$12:$J$17,3,FALSE),1,0),0)+IF(VLOOKUP($D81,Parameter!$A$12:$J$17,4,FALSE)&gt;0,IF($H81&gt;=VLOOKUP($D81,Parameter!$A$12:$J$17,4,FALSE),1,0),0)+IF(VLOOKUP($D81,Parameter!$A$12:$J$17,5,FALSE)&gt;0,IF($I81&gt;=VLOOKUP($D81,Parameter!$A$12:$J$17,5,FALSE),1,0),0)+IF(VLOOKUP($D81,Parameter!$A$12:$J$17,6,FALSE)&gt;0,IF($J81&gt;=VLOOKUP($D81,Parameter!$A$12:$J$17,6,FALSE),1,0),0)+IF(VLOOKUP($D81,Parameter!$A$12:$J$17,7,FALSE)&gt;0,IF($K81&gt;=VLOOKUP($D81,Parameter!$A$12:$J$17,7,FALSE),1,0),0)+IF(VLOOKUP($D81,Parameter!$A$12:$J$17,8,FALSE)&gt;0,IF($L81&gt;=VLOOKUP($D81,Parameter!$A$12:$J$17,8,FALSE),1,0),0)+IF(VLOOKUP($D81,Parameter!$A$12:$J$17,9,FALSE)&gt;0,IF($M81&gt;=VLOOKUP($D81,Parameter!$A$12:$J$17,9,FALSE),1,0),0)+IF(VLOOKUP($D81,Parameter!$A$12:$J$17,10,FALSE)&gt;0,IF($N81&gt;=VLOOKUP($D81,Parameter!$A$12:$J$17,10,FALSE),1,0),0),""))</f>
        <v/>
      </c>
      <c r="T81" s="20">
        <f>IF(OR($R81="",$R81=0),"",IFERROR($S81/$R81,""))</f>
        <v/>
      </c>
      <c r="U81" s="19">
        <f>IF(OR($R81="",$S81=""),"",$R81-$S81)</f>
        <v/>
      </c>
      <c r="V81" s="6">
        <f>IF($A81="","",IF(OR($D81="",$E81=""),"Angaben fehlen",IF($U81="","",IF($U81=0,"Anforderungen erfüllt",IF($T81&gt;=Parameter!$B$6,"Beobachtung","Lücke")))))</f>
        <v/>
      </c>
      <c r="W81" s="6">
        <f>IF($A81="","",IF(OR($D81="",$E81="",$O81="",$X81=""),"Angaben fehlen",IF($E81&lt;&gt;"Aktiv","Nicht freigegeben",IF($X81&lt;&gt;"Ja","Prüfung offen",IF($Q81&lt;0,"Unterweisung abgelaufen",IF($U81&gt;Parameter!$B$7,"Nicht freigegeben",IF($Q81&lt;=Parameter!$B$5,"Freigabe mit Frist","Freigegeben")))))))</f>
        <v/>
      </c>
      <c r="X81" s="15" t="n"/>
      <c r="Y81" s="15" t="n"/>
      <c r="Z81" s="16" t="n"/>
    </row>
    <row r="82" ht="23" customHeight="1">
      <c r="A82" s="15" t="n"/>
      <c r="B82" s="16" t="n"/>
      <c r="C82" s="15" t="n"/>
      <c r="D82" s="15" t="n"/>
      <c r="E82" s="15" t="n"/>
      <c r="F82" s="15" t="n"/>
      <c r="G82" s="15" t="n"/>
      <c r="H82" s="15" t="n"/>
      <c r="I82" s="15" t="n"/>
      <c r="J82" s="15" t="n"/>
      <c r="K82" s="15" t="n"/>
      <c r="L82" s="15" t="n"/>
      <c r="M82" s="15" t="n"/>
      <c r="N82" s="15" t="n"/>
      <c r="O82" s="17" t="n"/>
      <c r="P82" s="21">
        <f>IF(OR($A82="",$O82="",Parameter!$B$4=""),"",IFERROR(EDATE($O82,Parameter!$B$4),""))</f>
        <v/>
      </c>
      <c r="Q82" s="22">
        <f>IF($P82="","",IFERROR($P82-TODAY(),""))</f>
        <v/>
      </c>
      <c r="R82" s="22">
        <f>IF(OR($A82="",$D82=""),"",IFERROR(IF(VLOOKUP($D82,Parameter!$A$12:$J$17,2,FALSE)&gt;0,1,0)+IF(VLOOKUP($D82,Parameter!$A$12:$J$17,3,FALSE)&gt;0,1,0)+IF(VLOOKUP($D82,Parameter!$A$12:$J$17,4,FALSE)&gt;0,1,0)+IF(VLOOKUP($D82,Parameter!$A$12:$J$17,5,FALSE)&gt;0,1,0)+IF(VLOOKUP($D82,Parameter!$A$12:$J$17,6,FALSE)&gt;0,1,0)+IF(VLOOKUP($D82,Parameter!$A$12:$J$17,7,FALSE)&gt;0,1,0)+IF(VLOOKUP($D82,Parameter!$A$12:$J$17,8,FALSE)&gt;0,1,0)+IF(VLOOKUP($D82,Parameter!$A$12:$J$17,9,FALSE)&gt;0,1,0)+IF(VLOOKUP($D82,Parameter!$A$12:$J$17,10,FALSE)&gt;0,1,0),""))</f>
        <v/>
      </c>
      <c r="S82" s="22">
        <f>IF(OR($A82="",$D82=""),"",IFERROR(IF(VLOOKUP($D82,Parameter!$A$12:$J$17,2,FALSE)&gt;0,IF($F82&gt;=VLOOKUP($D82,Parameter!$A$12:$J$17,2,FALSE),1,0),0)+IF(VLOOKUP($D82,Parameter!$A$12:$J$17,3,FALSE)&gt;0,IF($G82&gt;=VLOOKUP($D82,Parameter!$A$12:$J$17,3,FALSE),1,0),0)+IF(VLOOKUP($D82,Parameter!$A$12:$J$17,4,FALSE)&gt;0,IF($H82&gt;=VLOOKUP($D82,Parameter!$A$12:$J$17,4,FALSE),1,0),0)+IF(VLOOKUP($D82,Parameter!$A$12:$J$17,5,FALSE)&gt;0,IF($I82&gt;=VLOOKUP($D82,Parameter!$A$12:$J$17,5,FALSE),1,0),0)+IF(VLOOKUP($D82,Parameter!$A$12:$J$17,6,FALSE)&gt;0,IF($J82&gt;=VLOOKUP($D82,Parameter!$A$12:$J$17,6,FALSE),1,0),0)+IF(VLOOKUP($D82,Parameter!$A$12:$J$17,7,FALSE)&gt;0,IF($K82&gt;=VLOOKUP($D82,Parameter!$A$12:$J$17,7,FALSE),1,0),0)+IF(VLOOKUP($D82,Parameter!$A$12:$J$17,8,FALSE)&gt;0,IF($L82&gt;=VLOOKUP($D82,Parameter!$A$12:$J$17,8,FALSE),1,0),0)+IF(VLOOKUP($D82,Parameter!$A$12:$J$17,9,FALSE)&gt;0,IF($M82&gt;=VLOOKUP($D82,Parameter!$A$12:$J$17,9,FALSE),1,0),0)+IF(VLOOKUP($D82,Parameter!$A$12:$J$17,10,FALSE)&gt;0,IF($N82&gt;=VLOOKUP($D82,Parameter!$A$12:$J$17,10,FALSE),1,0),0),""))</f>
        <v/>
      </c>
      <c r="T82" s="23">
        <f>IF(OR($R82="",$R82=0),"",IFERROR($S82/$R82,""))</f>
        <v/>
      </c>
      <c r="U82" s="22">
        <f>IF(OR($R82="",$S82=""),"",$R82-$S82)</f>
        <v/>
      </c>
      <c r="V82" s="4">
        <f>IF($A82="","",IF(OR($D82="",$E82=""),"Angaben fehlen",IF($U82="","",IF($U82=0,"Anforderungen erfüllt",IF($T82&gt;=Parameter!$B$6,"Beobachtung","Lücke")))))</f>
        <v/>
      </c>
      <c r="W82" s="4">
        <f>IF($A82="","",IF(OR($D82="",$E82="",$O82="",$X82=""),"Angaben fehlen",IF($E82&lt;&gt;"Aktiv","Nicht freigegeben",IF($X82&lt;&gt;"Ja","Prüfung offen",IF($Q82&lt;0,"Unterweisung abgelaufen",IF($U82&gt;Parameter!$B$7,"Nicht freigegeben",IF($Q82&lt;=Parameter!$B$5,"Freigabe mit Frist","Freigegeben")))))))</f>
        <v/>
      </c>
      <c r="X82" s="15" t="n"/>
      <c r="Y82" s="15" t="n"/>
      <c r="Z82" s="16" t="n"/>
    </row>
    <row r="83" ht="23" customHeight="1">
      <c r="A83" s="15" t="n"/>
      <c r="B83" s="16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7" t="n"/>
      <c r="P83" s="18">
        <f>IF(OR($A83="",$O83="",Parameter!$B$4=""),"",IFERROR(EDATE($O83,Parameter!$B$4),""))</f>
        <v/>
      </c>
      <c r="Q83" s="19">
        <f>IF($P83="","",IFERROR($P83-TODAY(),""))</f>
        <v/>
      </c>
      <c r="R83" s="19">
        <f>IF(OR($A83="",$D83=""),"",IFERROR(IF(VLOOKUP($D83,Parameter!$A$12:$J$17,2,FALSE)&gt;0,1,0)+IF(VLOOKUP($D83,Parameter!$A$12:$J$17,3,FALSE)&gt;0,1,0)+IF(VLOOKUP($D83,Parameter!$A$12:$J$17,4,FALSE)&gt;0,1,0)+IF(VLOOKUP($D83,Parameter!$A$12:$J$17,5,FALSE)&gt;0,1,0)+IF(VLOOKUP($D83,Parameter!$A$12:$J$17,6,FALSE)&gt;0,1,0)+IF(VLOOKUP($D83,Parameter!$A$12:$J$17,7,FALSE)&gt;0,1,0)+IF(VLOOKUP($D83,Parameter!$A$12:$J$17,8,FALSE)&gt;0,1,0)+IF(VLOOKUP($D83,Parameter!$A$12:$J$17,9,FALSE)&gt;0,1,0)+IF(VLOOKUP($D83,Parameter!$A$12:$J$17,10,FALSE)&gt;0,1,0),""))</f>
        <v/>
      </c>
      <c r="S83" s="19">
        <f>IF(OR($A83="",$D83=""),"",IFERROR(IF(VLOOKUP($D83,Parameter!$A$12:$J$17,2,FALSE)&gt;0,IF($F83&gt;=VLOOKUP($D83,Parameter!$A$12:$J$17,2,FALSE),1,0),0)+IF(VLOOKUP($D83,Parameter!$A$12:$J$17,3,FALSE)&gt;0,IF($G83&gt;=VLOOKUP($D83,Parameter!$A$12:$J$17,3,FALSE),1,0),0)+IF(VLOOKUP($D83,Parameter!$A$12:$J$17,4,FALSE)&gt;0,IF($H83&gt;=VLOOKUP($D83,Parameter!$A$12:$J$17,4,FALSE),1,0),0)+IF(VLOOKUP($D83,Parameter!$A$12:$J$17,5,FALSE)&gt;0,IF($I83&gt;=VLOOKUP($D83,Parameter!$A$12:$J$17,5,FALSE),1,0),0)+IF(VLOOKUP($D83,Parameter!$A$12:$J$17,6,FALSE)&gt;0,IF($J83&gt;=VLOOKUP($D83,Parameter!$A$12:$J$17,6,FALSE),1,0),0)+IF(VLOOKUP($D83,Parameter!$A$12:$J$17,7,FALSE)&gt;0,IF($K83&gt;=VLOOKUP($D83,Parameter!$A$12:$J$17,7,FALSE),1,0),0)+IF(VLOOKUP($D83,Parameter!$A$12:$J$17,8,FALSE)&gt;0,IF($L83&gt;=VLOOKUP($D83,Parameter!$A$12:$J$17,8,FALSE),1,0),0)+IF(VLOOKUP($D83,Parameter!$A$12:$J$17,9,FALSE)&gt;0,IF($M83&gt;=VLOOKUP($D83,Parameter!$A$12:$J$17,9,FALSE),1,0),0)+IF(VLOOKUP($D83,Parameter!$A$12:$J$17,10,FALSE)&gt;0,IF($N83&gt;=VLOOKUP($D83,Parameter!$A$12:$J$17,10,FALSE),1,0),0),""))</f>
        <v/>
      </c>
      <c r="T83" s="20">
        <f>IF(OR($R83="",$R83=0),"",IFERROR($S83/$R83,""))</f>
        <v/>
      </c>
      <c r="U83" s="19">
        <f>IF(OR($R83="",$S83=""),"",$R83-$S83)</f>
        <v/>
      </c>
      <c r="V83" s="6">
        <f>IF($A83="","",IF(OR($D83="",$E83=""),"Angaben fehlen",IF($U83="","",IF($U83=0,"Anforderungen erfüllt",IF($T83&gt;=Parameter!$B$6,"Beobachtung","Lücke")))))</f>
        <v/>
      </c>
      <c r="W83" s="6">
        <f>IF($A83="","",IF(OR($D83="",$E83="",$O83="",$X83=""),"Angaben fehlen",IF($E83&lt;&gt;"Aktiv","Nicht freigegeben",IF($X83&lt;&gt;"Ja","Prüfung offen",IF($Q83&lt;0,"Unterweisung abgelaufen",IF($U83&gt;Parameter!$B$7,"Nicht freigegeben",IF($Q83&lt;=Parameter!$B$5,"Freigabe mit Frist","Freigegeben")))))))</f>
        <v/>
      </c>
      <c r="X83" s="15" t="n"/>
      <c r="Y83" s="15" t="n"/>
      <c r="Z83" s="16" t="n"/>
    </row>
    <row r="84" ht="23" customHeight="1">
      <c r="A84" s="15" t="n"/>
      <c r="B84" s="16" t="n"/>
      <c r="C84" s="15" t="n"/>
      <c r="D84" s="15" t="n"/>
      <c r="E84" s="15" t="n"/>
      <c r="F84" s="15" t="n"/>
      <c r="G84" s="15" t="n"/>
      <c r="H84" s="15" t="n"/>
      <c r="I84" s="15" t="n"/>
      <c r="J84" s="15" t="n"/>
      <c r="K84" s="15" t="n"/>
      <c r="L84" s="15" t="n"/>
      <c r="M84" s="15" t="n"/>
      <c r="N84" s="15" t="n"/>
      <c r="O84" s="17" t="n"/>
      <c r="P84" s="21">
        <f>IF(OR($A84="",$O84="",Parameter!$B$4=""),"",IFERROR(EDATE($O84,Parameter!$B$4),""))</f>
        <v/>
      </c>
      <c r="Q84" s="22">
        <f>IF($P84="","",IFERROR($P84-TODAY(),""))</f>
        <v/>
      </c>
      <c r="R84" s="22">
        <f>IF(OR($A84="",$D84=""),"",IFERROR(IF(VLOOKUP($D84,Parameter!$A$12:$J$17,2,FALSE)&gt;0,1,0)+IF(VLOOKUP($D84,Parameter!$A$12:$J$17,3,FALSE)&gt;0,1,0)+IF(VLOOKUP($D84,Parameter!$A$12:$J$17,4,FALSE)&gt;0,1,0)+IF(VLOOKUP($D84,Parameter!$A$12:$J$17,5,FALSE)&gt;0,1,0)+IF(VLOOKUP($D84,Parameter!$A$12:$J$17,6,FALSE)&gt;0,1,0)+IF(VLOOKUP($D84,Parameter!$A$12:$J$17,7,FALSE)&gt;0,1,0)+IF(VLOOKUP($D84,Parameter!$A$12:$J$17,8,FALSE)&gt;0,1,0)+IF(VLOOKUP($D84,Parameter!$A$12:$J$17,9,FALSE)&gt;0,1,0)+IF(VLOOKUP($D84,Parameter!$A$12:$J$17,10,FALSE)&gt;0,1,0),""))</f>
        <v/>
      </c>
      <c r="S84" s="22">
        <f>IF(OR($A84="",$D84=""),"",IFERROR(IF(VLOOKUP($D84,Parameter!$A$12:$J$17,2,FALSE)&gt;0,IF($F84&gt;=VLOOKUP($D84,Parameter!$A$12:$J$17,2,FALSE),1,0),0)+IF(VLOOKUP($D84,Parameter!$A$12:$J$17,3,FALSE)&gt;0,IF($G84&gt;=VLOOKUP($D84,Parameter!$A$12:$J$17,3,FALSE),1,0),0)+IF(VLOOKUP($D84,Parameter!$A$12:$J$17,4,FALSE)&gt;0,IF($H84&gt;=VLOOKUP($D84,Parameter!$A$12:$J$17,4,FALSE),1,0),0)+IF(VLOOKUP($D84,Parameter!$A$12:$J$17,5,FALSE)&gt;0,IF($I84&gt;=VLOOKUP($D84,Parameter!$A$12:$J$17,5,FALSE),1,0),0)+IF(VLOOKUP($D84,Parameter!$A$12:$J$17,6,FALSE)&gt;0,IF($J84&gt;=VLOOKUP($D84,Parameter!$A$12:$J$17,6,FALSE),1,0),0)+IF(VLOOKUP($D84,Parameter!$A$12:$J$17,7,FALSE)&gt;0,IF($K84&gt;=VLOOKUP($D84,Parameter!$A$12:$J$17,7,FALSE),1,0),0)+IF(VLOOKUP($D84,Parameter!$A$12:$J$17,8,FALSE)&gt;0,IF($L84&gt;=VLOOKUP($D84,Parameter!$A$12:$J$17,8,FALSE),1,0),0)+IF(VLOOKUP($D84,Parameter!$A$12:$J$17,9,FALSE)&gt;0,IF($M84&gt;=VLOOKUP($D84,Parameter!$A$12:$J$17,9,FALSE),1,0),0)+IF(VLOOKUP($D84,Parameter!$A$12:$J$17,10,FALSE)&gt;0,IF($N84&gt;=VLOOKUP($D84,Parameter!$A$12:$J$17,10,FALSE),1,0),0),""))</f>
        <v/>
      </c>
      <c r="T84" s="23">
        <f>IF(OR($R84="",$R84=0),"",IFERROR($S84/$R84,""))</f>
        <v/>
      </c>
      <c r="U84" s="22">
        <f>IF(OR($R84="",$S84=""),"",$R84-$S84)</f>
        <v/>
      </c>
      <c r="V84" s="4">
        <f>IF($A84="","",IF(OR($D84="",$E84=""),"Angaben fehlen",IF($U84="","",IF($U84=0,"Anforderungen erfüllt",IF($T84&gt;=Parameter!$B$6,"Beobachtung","Lücke")))))</f>
        <v/>
      </c>
      <c r="W84" s="4">
        <f>IF($A84="","",IF(OR($D84="",$E84="",$O84="",$X84=""),"Angaben fehlen",IF($E84&lt;&gt;"Aktiv","Nicht freigegeben",IF($X84&lt;&gt;"Ja","Prüfung offen",IF($Q84&lt;0,"Unterweisung abgelaufen",IF($U84&gt;Parameter!$B$7,"Nicht freigegeben",IF($Q84&lt;=Parameter!$B$5,"Freigabe mit Frist","Freigegeben")))))))</f>
        <v/>
      </c>
      <c r="X84" s="15" t="n"/>
      <c r="Y84" s="15" t="n"/>
      <c r="Z84" s="16" t="n"/>
    </row>
    <row r="85" ht="23" customHeight="1">
      <c r="A85" s="15" t="n"/>
      <c r="B85" s="16" t="n"/>
      <c r="C85" s="15" t="n"/>
      <c r="D85" s="15" t="n"/>
      <c r="E85" s="15" t="n"/>
      <c r="F85" s="15" t="n"/>
      <c r="G85" s="15" t="n"/>
      <c r="H85" s="15" t="n"/>
      <c r="I85" s="15" t="n"/>
      <c r="J85" s="15" t="n"/>
      <c r="K85" s="15" t="n"/>
      <c r="L85" s="15" t="n"/>
      <c r="M85" s="15" t="n"/>
      <c r="N85" s="15" t="n"/>
      <c r="O85" s="17" t="n"/>
      <c r="P85" s="18">
        <f>IF(OR($A85="",$O85="",Parameter!$B$4=""),"",IFERROR(EDATE($O85,Parameter!$B$4),""))</f>
        <v/>
      </c>
      <c r="Q85" s="19">
        <f>IF($P85="","",IFERROR($P85-TODAY(),""))</f>
        <v/>
      </c>
      <c r="R85" s="19">
        <f>IF(OR($A85="",$D85=""),"",IFERROR(IF(VLOOKUP($D85,Parameter!$A$12:$J$17,2,FALSE)&gt;0,1,0)+IF(VLOOKUP($D85,Parameter!$A$12:$J$17,3,FALSE)&gt;0,1,0)+IF(VLOOKUP($D85,Parameter!$A$12:$J$17,4,FALSE)&gt;0,1,0)+IF(VLOOKUP($D85,Parameter!$A$12:$J$17,5,FALSE)&gt;0,1,0)+IF(VLOOKUP($D85,Parameter!$A$12:$J$17,6,FALSE)&gt;0,1,0)+IF(VLOOKUP($D85,Parameter!$A$12:$J$17,7,FALSE)&gt;0,1,0)+IF(VLOOKUP($D85,Parameter!$A$12:$J$17,8,FALSE)&gt;0,1,0)+IF(VLOOKUP($D85,Parameter!$A$12:$J$17,9,FALSE)&gt;0,1,0)+IF(VLOOKUP($D85,Parameter!$A$12:$J$17,10,FALSE)&gt;0,1,0),""))</f>
        <v/>
      </c>
      <c r="S85" s="19">
        <f>IF(OR($A85="",$D85=""),"",IFERROR(IF(VLOOKUP($D85,Parameter!$A$12:$J$17,2,FALSE)&gt;0,IF($F85&gt;=VLOOKUP($D85,Parameter!$A$12:$J$17,2,FALSE),1,0),0)+IF(VLOOKUP($D85,Parameter!$A$12:$J$17,3,FALSE)&gt;0,IF($G85&gt;=VLOOKUP($D85,Parameter!$A$12:$J$17,3,FALSE),1,0),0)+IF(VLOOKUP($D85,Parameter!$A$12:$J$17,4,FALSE)&gt;0,IF($H85&gt;=VLOOKUP($D85,Parameter!$A$12:$J$17,4,FALSE),1,0),0)+IF(VLOOKUP($D85,Parameter!$A$12:$J$17,5,FALSE)&gt;0,IF($I85&gt;=VLOOKUP($D85,Parameter!$A$12:$J$17,5,FALSE),1,0),0)+IF(VLOOKUP($D85,Parameter!$A$12:$J$17,6,FALSE)&gt;0,IF($J85&gt;=VLOOKUP($D85,Parameter!$A$12:$J$17,6,FALSE),1,0),0)+IF(VLOOKUP($D85,Parameter!$A$12:$J$17,7,FALSE)&gt;0,IF($K85&gt;=VLOOKUP($D85,Parameter!$A$12:$J$17,7,FALSE),1,0),0)+IF(VLOOKUP($D85,Parameter!$A$12:$J$17,8,FALSE)&gt;0,IF($L85&gt;=VLOOKUP($D85,Parameter!$A$12:$J$17,8,FALSE),1,0),0)+IF(VLOOKUP($D85,Parameter!$A$12:$J$17,9,FALSE)&gt;0,IF($M85&gt;=VLOOKUP($D85,Parameter!$A$12:$J$17,9,FALSE),1,0),0)+IF(VLOOKUP($D85,Parameter!$A$12:$J$17,10,FALSE)&gt;0,IF($N85&gt;=VLOOKUP($D85,Parameter!$A$12:$J$17,10,FALSE),1,0),0),""))</f>
        <v/>
      </c>
      <c r="T85" s="20">
        <f>IF(OR($R85="",$R85=0),"",IFERROR($S85/$R85,""))</f>
        <v/>
      </c>
      <c r="U85" s="19">
        <f>IF(OR($R85="",$S85=""),"",$R85-$S85)</f>
        <v/>
      </c>
      <c r="V85" s="6">
        <f>IF($A85="","",IF(OR($D85="",$E85=""),"Angaben fehlen",IF($U85="","",IF($U85=0,"Anforderungen erfüllt",IF($T85&gt;=Parameter!$B$6,"Beobachtung","Lücke")))))</f>
        <v/>
      </c>
      <c r="W85" s="6">
        <f>IF($A85="","",IF(OR($D85="",$E85="",$O85="",$X85=""),"Angaben fehlen",IF($E85&lt;&gt;"Aktiv","Nicht freigegeben",IF($X85&lt;&gt;"Ja","Prüfung offen",IF($Q85&lt;0,"Unterweisung abgelaufen",IF($U85&gt;Parameter!$B$7,"Nicht freigegeben",IF($Q85&lt;=Parameter!$B$5,"Freigabe mit Frist","Freigegeben")))))))</f>
        <v/>
      </c>
      <c r="X85" s="15" t="n"/>
      <c r="Y85" s="15" t="n"/>
      <c r="Z85" s="16" t="n"/>
    </row>
    <row r="86" ht="23" customHeight="1">
      <c r="A86" s="15" t="n"/>
      <c r="B86" s="16" t="n"/>
      <c r="C86" s="15" t="n"/>
      <c r="D86" s="15" t="n"/>
      <c r="E86" s="15" t="n"/>
      <c r="F86" s="15" t="n"/>
      <c r="G86" s="15" t="n"/>
      <c r="H86" s="15" t="n"/>
      <c r="I86" s="15" t="n"/>
      <c r="J86" s="15" t="n"/>
      <c r="K86" s="15" t="n"/>
      <c r="L86" s="15" t="n"/>
      <c r="M86" s="15" t="n"/>
      <c r="N86" s="15" t="n"/>
      <c r="O86" s="17" t="n"/>
      <c r="P86" s="21">
        <f>IF(OR($A86="",$O86="",Parameter!$B$4=""),"",IFERROR(EDATE($O86,Parameter!$B$4),""))</f>
        <v/>
      </c>
      <c r="Q86" s="22">
        <f>IF($P86="","",IFERROR($P86-TODAY(),""))</f>
        <v/>
      </c>
      <c r="R86" s="22">
        <f>IF(OR($A86="",$D86=""),"",IFERROR(IF(VLOOKUP($D86,Parameter!$A$12:$J$17,2,FALSE)&gt;0,1,0)+IF(VLOOKUP($D86,Parameter!$A$12:$J$17,3,FALSE)&gt;0,1,0)+IF(VLOOKUP($D86,Parameter!$A$12:$J$17,4,FALSE)&gt;0,1,0)+IF(VLOOKUP($D86,Parameter!$A$12:$J$17,5,FALSE)&gt;0,1,0)+IF(VLOOKUP($D86,Parameter!$A$12:$J$17,6,FALSE)&gt;0,1,0)+IF(VLOOKUP($D86,Parameter!$A$12:$J$17,7,FALSE)&gt;0,1,0)+IF(VLOOKUP($D86,Parameter!$A$12:$J$17,8,FALSE)&gt;0,1,0)+IF(VLOOKUP($D86,Parameter!$A$12:$J$17,9,FALSE)&gt;0,1,0)+IF(VLOOKUP($D86,Parameter!$A$12:$J$17,10,FALSE)&gt;0,1,0),""))</f>
        <v/>
      </c>
      <c r="S86" s="22">
        <f>IF(OR($A86="",$D86=""),"",IFERROR(IF(VLOOKUP($D86,Parameter!$A$12:$J$17,2,FALSE)&gt;0,IF($F86&gt;=VLOOKUP($D86,Parameter!$A$12:$J$17,2,FALSE),1,0),0)+IF(VLOOKUP($D86,Parameter!$A$12:$J$17,3,FALSE)&gt;0,IF($G86&gt;=VLOOKUP($D86,Parameter!$A$12:$J$17,3,FALSE),1,0),0)+IF(VLOOKUP($D86,Parameter!$A$12:$J$17,4,FALSE)&gt;0,IF($H86&gt;=VLOOKUP($D86,Parameter!$A$12:$J$17,4,FALSE),1,0),0)+IF(VLOOKUP($D86,Parameter!$A$12:$J$17,5,FALSE)&gt;0,IF($I86&gt;=VLOOKUP($D86,Parameter!$A$12:$J$17,5,FALSE),1,0),0)+IF(VLOOKUP($D86,Parameter!$A$12:$J$17,6,FALSE)&gt;0,IF($J86&gt;=VLOOKUP($D86,Parameter!$A$12:$J$17,6,FALSE),1,0),0)+IF(VLOOKUP($D86,Parameter!$A$12:$J$17,7,FALSE)&gt;0,IF($K86&gt;=VLOOKUP($D86,Parameter!$A$12:$J$17,7,FALSE),1,0),0)+IF(VLOOKUP($D86,Parameter!$A$12:$J$17,8,FALSE)&gt;0,IF($L86&gt;=VLOOKUP($D86,Parameter!$A$12:$J$17,8,FALSE),1,0),0)+IF(VLOOKUP($D86,Parameter!$A$12:$J$17,9,FALSE)&gt;0,IF($M86&gt;=VLOOKUP($D86,Parameter!$A$12:$J$17,9,FALSE),1,0),0)+IF(VLOOKUP($D86,Parameter!$A$12:$J$17,10,FALSE)&gt;0,IF($N86&gt;=VLOOKUP($D86,Parameter!$A$12:$J$17,10,FALSE),1,0),0),""))</f>
        <v/>
      </c>
      <c r="T86" s="23">
        <f>IF(OR($R86="",$R86=0),"",IFERROR($S86/$R86,""))</f>
        <v/>
      </c>
      <c r="U86" s="22">
        <f>IF(OR($R86="",$S86=""),"",$R86-$S86)</f>
        <v/>
      </c>
      <c r="V86" s="4">
        <f>IF($A86="","",IF(OR($D86="",$E86=""),"Angaben fehlen",IF($U86="","",IF($U86=0,"Anforderungen erfüllt",IF($T86&gt;=Parameter!$B$6,"Beobachtung","Lücke")))))</f>
        <v/>
      </c>
      <c r="W86" s="4">
        <f>IF($A86="","",IF(OR($D86="",$E86="",$O86="",$X86=""),"Angaben fehlen",IF($E86&lt;&gt;"Aktiv","Nicht freigegeben",IF($X86&lt;&gt;"Ja","Prüfung offen",IF($Q86&lt;0,"Unterweisung abgelaufen",IF($U86&gt;Parameter!$B$7,"Nicht freigegeben",IF($Q86&lt;=Parameter!$B$5,"Freigabe mit Frist","Freigegeben")))))))</f>
        <v/>
      </c>
      <c r="X86" s="15" t="n"/>
      <c r="Y86" s="15" t="n"/>
      <c r="Z86" s="16" t="n"/>
    </row>
    <row r="87" ht="23" customHeight="1">
      <c r="A87" s="15" t="n"/>
      <c r="B87" s="16" t="n"/>
      <c r="C87" s="15" t="n"/>
      <c r="D87" s="15" t="n"/>
      <c r="E87" s="15" t="n"/>
      <c r="F87" s="15" t="n"/>
      <c r="G87" s="15" t="n"/>
      <c r="H87" s="15" t="n"/>
      <c r="I87" s="15" t="n"/>
      <c r="J87" s="15" t="n"/>
      <c r="K87" s="15" t="n"/>
      <c r="L87" s="15" t="n"/>
      <c r="M87" s="15" t="n"/>
      <c r="N87" s="15" t="n"/>
      <c r="O87" s="17" t="n"/>
      <c r="P87" s="18">
        <f>IF(OR($A87="",$O87="",Parameter!$B$4=""),"",IFERROR(EDATE($O87,Parameter!$B$4),""))</f>
        <v/>
      </c>
      <c r="Q87" s="19">
        <f>IF($P87="","",IFERROR($P87-TODAY(),""))</f>
        <v/>
      </c>
      <c r="R87" s="19">
        <f>IF(OR($A87="",$D87=""),"",IFERROR(IF(VLOOKUP($D87,Parameter!$A$12:$J$17,2,FALSE)&gt;0,1,0)+IF(VLOOKUP($D87,Parameter!$A$12:$J$17,3,FALSE)&gt;0,1,0)+IF(VLOOKUP($D87,Parameter!$A$12:$J$17,4,FALSE)&gt;0,1,0)+IF(VLOOKUP($D87,Parameter!$A$12:$J$17,5,FALSE)&gt;0,1,0)+IF(VLOOKUP($D87,Parameter!$A$12:$J$17,6,FALSE)&gt;0,1,0)+IF(VLOOKUP($D87,Parameter!$A$12:$J$17,7,FALSE)&gt;0,1,0)+IF(VLOOKUP($D87,Parameter!$A$12:$J$17,8,FALSE)&gt;0,1,0)+IF(VLOOKUP($D87,Parameter!$A$12:$J$17,9,FALSE)&gt;0,1,0)+IF(VLOOKUP($D87,Parameter!$A$12:$J$17,10,FALSE)&gt;0,1,0),""))</f>
        <v/>
      </c>
      <c r="S87" s="19">
        <f>IF(OR($A87="",$D87=""),"",IFERROR(IF(VLOOKUP($D87,Parameter!$A$12:$J$17,2,FALSE)&gt;0,IF($F87&gt;=VLOOKUP($D87,Parameter!$A$12:$J$17,2,FALSE),1,0),0)+IF(VLOOKUP($D87,Parameter!$A$12:$J$17,3,FALSE)&gt;0,IF($G87&gt;=VLOOKUP($D87,Parameter!$A$12:$J$17,3,FALSE),1,0),0)+IF(VLOOKUP($D87,Parameter!$A$12:$J$17,4,FALSE)&gt;0,IF($H87&gt;=VLOOKUP($D87,Parameter!$A$12:$J$17,4,FALSE),1,0),0)+IF(VLOOKUP($D87,Parameter!$A$12:$J$17,5,FALSE)&gt;0,IF($I87&gt;=VLOOKUP($D87,Parameter!$A$12:$J$17,5,FALSE),1,0),0)+IF(VLOOKUP($D87,Parameter!$A$12:$J$17,6,FALSE)&gt;0,IF($J87&gt;=VLOOKUP($D87,Parameter!$A$12:$J$17,6,FALSE),1,0),0)+IF(VLOOKUP($D87,Parameter!$A$12:$J$17,7,FALSE)&gt;0,IF($K87&gt;=VLOOKUP($D87,Parameter!$A$12:$J$17,7,FALSE),1,0),0)+IF(VLOOKUP($D87,Parameter!$A$12:$J$17,8,FALSE)&gt;0,IF($L87&gt;=VLOOKUP($D87,Parameter!$A$12:$J$17,8,FALSE),1,0),0)+IF(VLOOKUP($D87,Parameter!$A$12:$J$17,9,FALSE)&gt;0,IF($M87&gt;=VLOOKUP($D87,Parameter!$A$12:$J$17,9,FALSE),1,0),0)+IF(VLOOKUP($D87,Parameter!$A$12:$J$17,10,FALSE)&gt;0,IF($N87&gt;=VLOOKUP($D87,Parameter!$A$12:$J$17,10,FALSE),1,0),0),""))</f>
        <v/>
      </c>
      <c r="T87" s="20">
        <f>IF(OR($R87="",$R87=0),"",IFERROR($S87/$R87,""))</f>
        <v/>
      </c>
      <c r="U87" s="19">
        <f>IF(OR($R87="",$S87=""),"",$R87-$S87)</f>
        <v/>
      </c>
      <c r="V87" s="6">
        <f>IF($A87="","",IF(OR($D87="",$E87=""),"Angaben fehlen",IF($U87="","",IF($U87=0,"Anforderungen erfüllt",IF($T87&gt;=Parameter!$B$6,"Beobachtung","Lücke")))))</f>
        <v/>
      </c>
      <c r="W87" s="6">
        <f>IF($A87="","",IF(OR($D87="",$E87="",$O87="",$X87=""),"Angaben fehlen",IF($E87&lt;&gt;"Aktiv","Nicht freigegeben",IF($X87&lt;&gt;"Ja","Prüfung offen",IF($Q87&lt;0,"Unterweisung abgelaufen",IF($U87&gt;Parameter!$B$7,"Nicht freigegeben",IF($Q87&lt;=Parameter!$B$5,"Freigabe mit Frist","Freigegeben")))))))</f>
        <v/>
      </c>
      <c r="X87" s="15" t="n"/>
      <c r="Y87" s="15" t="n"/>
      <c r="Z87" s="16" t="n"/>
    </row>
    <row r="88" ht="23" customHeight="1">
      <c r="A88" s="15" t="n"/>
      <c r="B88" s="16" t="n"/>
      <c r="C88" s="15" t="n"/>
      <c r="D88" s="15" t="n"/>
      <c r="E88" s="15" t="n"/>
      <c r="F88" s="15" t="n"/>
      <c r="G88" s="15" t="n"/>
      <c r="H88" s="15" t="n"/>
      <c r="I88" s="15" t="n"/>
      <c r="J88" s="15" t="n"/>
      <c r="K88" s="15" t="n"/>
      <c r="L88" s="15" t="n"/>
      <c r="M88" s="15" t="n"/>
      <c r="N88" s="15" t="n"/>
      <c r="O88" s="17" t="n"/>
      <c r="P88" s="21">
        <f>IF(OR($A88="",$O88="",Parameter!$B$4=""),"",IFERROR(EDATE($O88,Parameter!$B$4),""))</f>
        <v/>
      </c>
      <c r="Q88" s="22">
        <f>IF($P88="","",IFERROR($P88-TODAY(),""))</f>
        <v/>
      </c>
      <c r="R88" s="22">
        <f>IF(OR($A88="",$D88=""),"",IFERROR(IF(VLOOKUP($D88,Parameter!$A$12:$J$17,2,FALSE)&gt;0,1,0)+IF(VLOOKUP($D88,Parameter!$A$12:$J$17,3,FALSE)&gt;0,1,0)+IF(VLOOKUP($D88,Parameter!$A$12:$J$17,4,FALSE)&gt;0,1,0)+IF(VLOOKUP($D88,Parameter!$A$12:$J$17,5,FALSE)&gt;0,1,0)+IF(VLOOKUP($D88,Parameter!$A$12:$J$17,6,FALSE)&gt;0,1,0)+IF(VLOOKUP($D88,Parameter!$A$12:$J$17,7,FALSE)&gt;0,1,0)+IF(VLOOKUP($D88,Parameter!$A$12:$J$17,8,FALSE)&gt;0,1,0)+IF(VLOOKUP($D88,Parameter!$A$12:$J$17,9,FALSE)&gt;0,1,0)+IF(VLOOKUP($D88,Parameter!$A$12:$J$17,10,FALSE)&gt;0,1,0),""))</f>
        <v/>
      </c>
      <c r="S88" s="22">
        <f>IF(OR($A88="",$D88=""),"",IFERROR(IF(VLOOKUP($D88,Parameter!$A$12:$J$17,2,FALSE)&gt;0,IF($F88&gt;=VLOOKUP($D88,Parameter!$A$12:$J$17,2,FALSE),1,0),0)+IF(VLOOKUP($D88,Parameter!$A$12:$J$17,3,FALSE)&gt;0,IF($G88&gt;=VLOOKUP($D88,Parameter!$A$12:$J$17,3,FALSE),1,0),0)+IF(VLOOKUP($D88,Parameter!$A$12:$J$17,4,FALSE)&gt;0,IF($H88&gt;=VLOOKUP($D88,Parameter!$A$12:$J$17,4,FALSE),1,0),0)+IF(VLOOKUP($D88,Parameter!$A$12:$J$17,5,FALSE)&gt;0,IF($I88&gt;=VLOOKUP($D88,Parameter!$A$12:$J$17,5,FALSE),1,0),0)+IF(VLOOKUP($D88,Parameter!$A$12:$J$17,6,FALSE)&gt;0,IF($J88&gt;=VLOOKUP($D88,Parameter!$A$12:$J$17,6,FALSE),1,0),0)+IF(VLOOKUP($D88,Parameter!$A$12:$J$17,7,FALSE)&gt;0,IF($K88&gt;=VLOOKUP($D88,Parameter!$A$12:$J$17,7,FALSE),1,0),0)+IF(VLOOKUP($D88,Parameter!$A$12:$J$17,8,FALSE)&gt;0,IF($L88&gt;=VLOOKUP($D88,Parameter!$A$12:$J$17,8,FALSE),1,0),0)+IF(VLOOKUP($D88,Parameter!$A$12:$J$17,9,FALSE)&gt;0,IF($M88&gt;=VLOOKUP($D88,Parameter!$A$12:$J$17,9,FALSE),1,0),0)+IF(VLOOKUP($D88,Parameter!$A$12:$J$17,10,FALSE)&gt;0,IF($N88&gt;=VLOOKUP($D88,Parameter!$A$12:$J$17,10,FALSE),1,0),0),""))</f>
        <v/>
      </c>
      <c r="T88" s="23">
        <f>IF(OR($R88="",$R88=0),"",IFERROR($S88/$R88,""))</f>
        <v/>
      </c>
      <c r="U88" s="22">
        <f>IF(OR($R88="",$S88=""),"",$R88-$S88)</f>
        <v/>
      </c>
      <c r="V88" s="4">
        <f>IF($A88="","",IF(OR($D88="",$E88=""),"Angaben fehlen",IF($U88="","",IF($U88=0,"Anforderungen erfüllt",IF($T88&gt;=Parameter!$B$6,"Beobachtung","Lücke")))))</f>
        <v/>
      </c>
      <c r="W88" s="4">
        <f>IF($A88="","",IF(OR($D88="",$E88="",$O88="",$X88=""),"Angaben fehlen",IF($E88&lt;&gt;"Aktiv","Nicht freigegeben",IF($X88&lt;&gt;"Ja","Prüfung offen",IF($Q88&lt;0,"Unterweisung abgelaufen",IF($U88&gt;Parameter!$B$7,"Nicht freigegeben",IF($Q88&lt;=Parameter!$B$5,"Freigabe mit Frist","Freigegeben")))))))</f>
        <v/>
      </c>
      <c r="X88" s="15" t="n"/>
      <c r="Y88" s="15" t="n"/>
      <c r="Z88" s="16" t="n"/>
    </row>
    <row r="89" ht="23" customHeight="1">
      <c r="A89" s="15" t="n"/>
      <c r="B89" s="16" t="n"/>
      <c r="C89" s="15" t="n"/>
      <c r="D89" s="15" t="n"/>
      <c r="E89" s="15" t="n"/>
      <c r="F89" s="15" t="n"/>
      <c r="G89" s="15" t="n"/>
      <c r="H89" s="15" t="n"/>
      <c r="I89" s="15" t="n"/>
      <c r="J89" s="15" t="n"/>
      <c r="K89" s="15" t="n"/>
      <c r="L89" s="15" t="n"/>
      <c r="M89" s="15" t="n"/>
      <c r="N89" s="15" t="n"/>
      <c r="O89" s="17" t="n"/>
      <c r="P89" s="18">
        <f>IF(OR($A89="",$O89="",Parameter!$B$4=""),"",IFERROR(EDATE($O89,Parameter!$B$4),""))</f>
        <v/>
      </c>
      <c r="Q89" s="19">
        <f>IF($P89="","",IFERROR($P89-TODAY(),""))</f>
        <v/>
      </c>
      <c r="R89" s="19">
        <f>IF(OR($A89="",$D89=""),"",IFERROR(IF(VLOOKUP($D89,Parameter!$A$12:$J$17,2,FALSE)&gt;0,1,0)+IF(VLOOKUP($D89,Parameter!$A$12:$J$17,3,FALSE)&gt;0,1,0)+IF(VLOOKUP($D89,Parameter!$A$12:$J$17,4,FALSE)&gt;0,1,0)+IF(VLOOKUP($D89,Parameter!$A$12:$J$17,5,FALSE)&gt;0,1,0)+IF(VLOOKUP($D89,Parameter!$A$12:$J$17,6,FALSE)&gt;0,1,0)+IF(VLOOKUP($D89,Parameter!$A$12:$J$17,7,FALSE)&gt;0,1,0)+IF(VLOOKUP($D89,Parameter!$A$12:$J$17,8,FALSE)&gt;0,1,0)+IF(VLOOKUP($D89,Parameter!$A$12:$J$17,9,FALSE)&gt;0,1,0)+IF(VLOOKUP($D89,Parameter!$A$12:$J$17,10,FALSE)&gt;0,1,0),""))</f>
        <v/>
      </c>
      <c r="S89" s="19">
        <f>IF(OR($A89="",$D89=""),"",IFERROR(IF(VLOOKUP($D89,Parameter!$A$12:$J$17,2,FALSE)&gt;0,IF($F89&gt;=VLOOKUP($D89,Parameter!$A$12:$J$17,2,FALSE),1,0),0)+IF(VLOOKUP($D89,Parameter!$A$12:$J$17,3,FALSE)&gt;0,IF($G89&gt;=VLOOKUP($D89,Parameter!$A$12:$J$17,3,FALSE),1,0),0)+IF(VLOOKUP($D89,Parameter!$A$12:$J$17,4,FALSE)&gt;0,IF($H89&gt;=VLOOKUP($D89,Parameter!$A$12:$J$17,4,FALSE),1,0),0)+IF(VLOOKUP($D89,Parameter!$A$12:$J$17,5,FALSE)&gt;0,IF($I89&gt;=VLOOKUP($D89,Parameter!$A$12:$J$17,5,FALSE),1,0),0)+IF(VLOOKUP($D89,Parameter!$A$12:$J$17,6,FALSE)&gt;0,IF($J89&gt;=VLOOKUP($D89,Parameter!$A$12:$J$17,6,FALSE),1,0),0)+IF(VLOOKUP($D89,Parameter!$A$12:$J$17,7,FALSE)&gt;0,IF($K89&gt;=VLOOKUP($D89,Parameter!$A$12:$J$17,7,FALSE),1,0),0)+IF(VLOOKUP($D89,Parameter!$A$12:$J$17,8,FALSE)&gt;0,IF($L89&gt;=VLOOKUP($D89,Parameter!$A$12:$J$17,8,FALSE),1,0),0)+IF(VLOOKUP($D89,Parameter!$A$12:$J$17,9,FALSE)&gt;0,IF($M89&gt;=VLOOKUP($D89,Parameter!$A$12:$J$17,9,FALSE),1,0),0)+IF(VLOOKUP($D89,Parameter!$A$12:$J$17,10,FALSE)&gt;0,IF($N89&gt;=VLOOKUP($D89,Parameter!$A$12:$J$17,10,FALSE),1,0),0),""))</f>
        <v/>
      </c>
      <c r="T89" s="20">
        <f>IF(OR($R89="",$R89=0),"",IFERROR($S89/$R89,""))</f>
        <v/>
      </c>
      <c r="U89" s="19">
        <f>IF(OR($R89="",$S89=""),"",$R89-$S89)</f>
        <v/>
      </c>
      <c r="V89" s="6">
        <f>IF($A89="","",IF(OR($D89="",$E89=""),"Angaben fehlen",IF($U89="","",IF($U89=0,"Anforderungen erfüllt",IF($T89&gt;=Parameter!$B$6,"Beobachtung","Lücke")))))</f>
        <v/>
      </c>
      <c r="W89" s="6">
        <f>IF($A89="","",IF(OR($D89="",$E89="",$O89="",$X89=""),"Angaben fehlen",IF($E89&lt;&gt;"Aktiv","Nicht freigegeben",IF($X89&lt;&gt;"Ja","Prüfung offen",IF($Q89&lt;0,"Unterweisung abgelaufen",IF($U89&gt;Parameter!$B$7,"Nicht freigegeben",IF($Q89&lt;=Parameter!$B$5,"Freigabe mit Frist","Freigegeben")))))))</f>
        <v/>
      </c>
      <c r="X89" s="15" t="n"/>
      <c r="Y89" s="15" t="n"/>
      <c r="Z89" s="16" t="n"/>
    </row>
    <row r="90" ht="23" customHeight="1">
      <c r="A90" s="15" t="n"/>
      <c r="B90" s="16" t="n"/>
      <c r="C90" s="15" t="n"/>
      <c r="D90" s="15" t="n"/>
      <c r="E90" s="15" t="n"/>
      <c r="F90" s="15" t="n"/>
      <c r="G90" s="15" t="n"/>
      <c r="H90" s="15" t="n"/>
      <c r="I90" s="15" t="n"/>
      <c r="J90" s="15" t="n"/>
      <c r="K90" s="15" t="n"/>
      <c r="L90" s="15" t="n"/>
      <c r="M90" s="15" t="n"/>
      <c r="N90" s="15" t="n"/>
      <c r="O90" s="17" t="n"/>
      <c r="P90" s="21">
        <f>IF(OR($A90="",$O90="",Parameter!$B$4=""),"",IFERROR(EDATE($O90,Parameter!$B$4),""))</f>
        <v/>
      </c>
      <c r="Q90" s="22">
        <f>IF($P90="","",IFERROR($P90-TODAY(),""))</f>
        <v/>
      </c>
      <c r="R90" s="22">
        <f>IF(OR($A90="",$D90=""),"",IFERROR(IF(VLOOKUP($D90,Parameter!$A$12:$J$17,2,FALSE)&gt;0,1,0)+IF(VLOOKUP($D90,Parameter!$A$12:$J$17,3,FALSE)&gt;0,1,0)+IF(VLOOKUP($D90,Parameter!$A$12:$J$17,4,FALSE)&gt;0,1,0)+IF(VLOOKUP($D90,Parameter!$A$12:$J$17,5,FALSE)&gt;0,1,0)+IF(VLOOKUP($D90,Parameter!$A$12:$J$17,6,FALSE)&gt;0,1,0)+IF(VLOOKUP($D90,Parameter!$A$12:$J$17,7,FALSE)&gt;0,1,0)+IF(VLOOKUP($D90,Parameter!$A$12:$J$17,8,FALSE)&gt;0,1,0)+IF(VLOOKUP($D90,Parameter!$A$12:$J$17,9,FALSE)&gt;0,1,0)+IF(VLOOKUP($D90,Parameter!$A$12:$J$17,10,FALSE)&gt;0,1,0),""))</f>
        <v/>
      </c>
      <c r="S90" s="22">
        <f>IF(OR($A90="",$D90=""),"",IFERROR(IF(VLOOKUP($D90,Parameter!$A$12:$J$17,2,FALSE)&gt;0,IF($F90&gt;=VLOOKUP($D90,Parameter!$A$12:$J$17,2,FALSE),1,0),0)+IF(VLOOKUP($D90,Parameter!$A$12:$J$17,3,FALSE)&gt;0,IF($G90&gt;=VLOOKUP($D90,Parameter!$A$12:$J$17,3,FALSE),1,0),0)+IF(VLOOKUP($D90,Parameter!$A$12:$J$17,4,FALSE)&gt;0,IF($H90&gt;=VLOOKUP($D90,Parameter!$A$12:$J$17,4,FALSE),1,0),0)+IF(VLOOKUP($D90,Parameter!$A$12:$J$17,5,FALSE)&gt;0,IF($I90&gt;=VLOOKUP($D90,Parameter!$A$12:$J$17,5,FALSE),1,0),0)+IF(VLOOKUP($D90,Parameter!$A$12:$J$17,6,FALSE)&gt;0,IF($J90&gt;=VLOOKUP($D90,Parameter!$A$12:$J$17,6,FALSE),1,0),0)+IF(VLOOKUP($D90,Parameter!$A$12:$J$17,7,FALSE)&gt;0,IF($K90&gt;=VLOOKUP($D90,Parameter!$A$12:$J$17,7,FALSE),1,0),0)+IF(VLOOKUP($D90,Parameter!$A$12:$J$17,8,FALSE)&gt;0,IF($L90&gt;=VLOOKUP($D90,Parameter!$A$12:$J$17,8,FALSE),1,0),0)+IF(VLOOKUP($D90,Parameter!$A$12:$J$17,9,FALSE)&gt;0,IF($M90&gt;=VLOOKUP($D90,Parameter!$A$12:$J$17,9,FALSE),1,0),0)+IF(VLOOKUP($D90,Parameter!$A$12:$J$17,10,FALSE)&gt;0,IF($N90&gt;=VLOOKUP($D90,Parameter!$A$12:$J$17,10,FALSE),1,0),0),""))</f>
        <v/>
      </c>
      <c r="T90" s="23">
        <f>IF(OR($R90="",$R90=0),"",IFERROR($S90/$R90,""))</f>
        <v/>
      </c>
      <c r="U90" s="22">
        <f>IF(OR($R90="",$S90=""),"",$R90-$S90)</f>
        <v/>
      </c>
      <c r="V90" s="4">
        <f>IF($A90="","",IF(OR($D90="",$E90=""),"Angaben fehlen",IF($U90="","",IF($U90=0,"Anforderungen erfüllt",IF($T90&gt;=Parameter!$B$6,"Beobachtung","Lücke")))))</f>
        <v/>
      </c>
      <c r="W90" s="4">
        <f>IF($A90="","",IF(OR($D90="",$E90="",$O90="",$X90=""),"Angaben fehlen",IF($E90&lt;&gt;"Aktiv","Nicht freigegeben",IF($X90&lt;&gt;"Ja","Prüfung offen",IF($Q90&lt;0,"Unterweisung abgelaufen",IF($U90&gt;Parameter!$B$7,"Nicht freigegeben",IF($Q90&lt;=Parameter!$B$5,"Freigabe mit Frist","Freigegeben")))))))</f>
        <v/>
      </c>
      <c r="X90" s="15" t="n"/>
      <c r="Y90" s="15" t="n"/>
      <c r="Z90" s="16" t="n"/>
    </row>
    <row r="91" ht="23" customHeight="1">
      <c r="A91" s="15" t="n"/>
      <c r="B91" s="16" t="n"/>
      <c r="C91" s="15" t="n"/>
      <c r="D91" s="15" t="n"/>
      <c r="E91" s="15" t="n"/>
      <c r="F91" s="15" t="n"/>
      <c r="G91" s="15" t="n"/>
      <c r="H91" s="15" t="n"/>
      <c r="I91" s="15" t="n"/>
      <c r="J91" s="15" t="n"/>
      <c r="K91" s="15" t="n"/>
      <c r="L91" s="15" t="n"/>
      <c r="M91" s="15" t="n"/>
      <c r="N91" s="15" t="n"/>
      <c r="O91" s="17" t="n"/>
      <c r="P91" s="18">
        <f>IF(OR($A91="",$O91="",Parameter!$B$4=""),"",IFERROR(EDATE($O91,Parameter!$B$4),""))</f>
        <v/>
      </c>
      <c r="Q91" s="19">
        <f>IF($P91="","",IFERROR($P91-TODAY(),""))</f>
        <v/>
      </c>
      <c r="R91" s="19">
        <f>IF(OR($A91="",$D91=""),"",IFERROR(IF(VLOOKUP($D91,Parameter!$A$12:$J$17,2,FALSE)&gt;0,1,0)+IF(VLOOKUP($D91,Parameter!$A$12:$J$17,3,FALSE)&gt;0,1,0)+IF(VLOOKUP($D91,Parameter!$A$12:$J$17,4,FALSE)&gt;0,1,0)+IF(VLOOKUP($D91,Parameter!$A$12:$J$17,5,FALSE)&gt;0,1,0)+IF(VLOOKUP($D91,Parameter!$A$12:$J$17,6,FALSE)&gt;0,1,0)+IF(VLOOKUP($D91,Parameter!$A$12:$J$17,7,FALSE)&gt;0,1,0)+IF(VLOOKUP($D91,Parameter!$A$12:$J$17,8,FALSE)&gt;0,1,0)+IF(VLOOKUP($D91,Parameter!$A$12:$J$17,9,FALSE)&gt;0,1,0)+IF(VLOOKUP($D91,Parameter!$A$12:$J$17,10,FALSE)&gt;0,1,0),""))</f>
        <v/>
      </c>
      <c r="S91" s="19">
        <f>IF(OR($A91="",$D91=""),"",IFERROR(IF(VLOOKUP($D91,Parameter!$A$12:$J$17,2,FALSE)&gt;0,IF($F91&gt;=VLOOKUP($D91,Parameter!$A$12:$J$17,2,FALSE),1,0),0)+IF(VLOOKUP($D91,Parameter!$A$12:$J$17,3,FALSE)&gt;0,IF($G91&gt;=VLOOKUP($D91,Parameter!$A$12:$J$17,3,FALSE),1,0),0)+IF(VLOOKUP($D91,Parameter!$A$12:$J$17,4,FALSE)&gt;0,IF($H91&gt;=VLOOKUP($D91,Parameter!$A$12:$J$17,4,FALSE),1,0),0)+IF(VLOOKUP($D91,Parameter!$A$12:$J$17,5,FALSE)&gt;0,IF($I91&gt;=VLOOKUP($D91,Parameter!$A$12:$J$17,5,FALSE),1,0),0)+IF(VLOOKUP($D91,Parameter!$A$12:$J$17,6,FALSE)&gt;0,IF($J91&gt;=VLOOKUP($D91,Parameter!$A$12:$J$17,6,FALSE),1,0),0)+IF(VLOOKUP($D91,Parameter!$A$12:$J$17,7,FALSE)&gt;0,IF($K91&gt;=VLOOKUP($D91,Parameter!$A$12:$J$17,7,FALSE),1,0),0)+IF(VLOOKUP($D91,Parameter!$A$12:$J$17,8,FALSE)&gt;0,IF($L91&gt;=VLOOKUP($D91,Parameter!$A$12:$J$17,8,FALSE),1,0),0)+IF(VLOOKUP($D91,Parameter!$A$12:$J$17,9,FALSE)&gt;0,IF($M91&gt;=VLOOKUP($D91,Parameter!$A$12:$J$17,9,FALSE),1,0),0)+IF(VLOOKUP($D91,Parameter!$A$12:$J$17,10,FALSE)&gt;0,IF($N91&gt;=VLOOKUP($D91,Parameter!$A$12:$J$17,10,FALSE),1,0),0),""))</f>
        <v/>
      </c>
      <c r="T91" s="20">
        <f>IF(OR($R91="",$R91=0),"",IFERROR($S91/$R91,""))</f>
        <v/>
      </c>
      <c r="U91" s="19">
        <f>IF(OR($R91="",$S91=""),"",$R91-$S91)</f>
        <v/>
      </c>
      <c r="V91" s="6">
        <f>IF($A91="","",IF(OR($D91="",$E91=""),"Angaben fehlen",IF($U91="","",IF($U91=0,"Anforderungen erfüllt",IF($T91&gt;=Parameter!$B$6,"Beobachtung","Lücke")))))</f>
        <v/>
      </c>
      <c r="W91" s="6">
        <f>IF($A91="","",IF(OR($D91="",$E91="",$O91="",$X91=""),"Angaben fehlen",IF($E91&lt;&gt;"Aktiv","Nicht freigegeben",IF($X91&lt;&gt;"Ja","Prüfung offen",IF($Q91&lt;0,"Unterweisung abgelaufen",IF($U91&gt;Parameter!$B$7,"Nicht freigegeben",IF($Q91&lt;=Parameter!$B$5,"Freigabe mit Frist","Freigegeben")))))))</f>
        <v/>
      </c>
      <c r="X91" s="15" t="n"/>
      <c r="Y91" s="15" t="n"/>
      <c r="Z91" s="16" t="n"/>
    </row>
    <row r="92" ht="23" customHeight="1">
      <c r="A92" s="15" t="n"/>
      <c r="B92" s="16" t="n"/>
      <c r="C92" s="15" t="n"/>
      <c r="D92" s="15" t="n"/>
      <c r="E92" s="15" t="n"/>
      <c r="F92" s="15" t="n"/>
      <c r="G92" s="15" t="n"/>
      <c r="H92" s="15" t="n"/>
      <c r="I92" s="15" t="n"/>
      <c r="J92" s="15" t="n"/>
      <c r="K92" s="15" t="n"/>
      <c r="L92" s="15" t="n"/>
      <c r="M92" s="15" t="n"/>
      <c r="N92" s="15" t="n"/>
      <c r="O92" s="17" t="n"/>
      <c r="P92" s="21">
        <f>IF(OR($A92="",$O92="",Parameter!$B$4=""),"",IFERROR(EDATE($O92,Parameter!$B$4),""))</f>
        <v/>
      </c>
      <c r="Q92" s="22">
        <f>IF($P92="","",IFERROR($P92-TODAY(),""))</f>
        <v/>
      </c>
      <c r="R92" s="22">
        <f>IF(OR($A92="",$D92=""),"",IFERROR(IF(VLOOKUP($D92,Parameter!$A$12:$J$17,2,FALSE)&gt;0,1,0)+IF(VLOOKUP($D92,Parameter!$A$12:$J$17,3,FALSE)&gt;0,1,0)+IF(VLOOKUP($D92,Parameter!$A$12:$J$17,4,FALSE)&gt;0,1,0)+IF(VLOOKUP($D92,Parameter!$A$12:$J$17,5,FALSE)&gt;0,1,0)+IF(VLOOKUP($D92,Parameter!$A$12:$J$17,6,FALSE)&gt;0,1,0)+IF(VLOOKUP($D92,Parameter!$A$12:$J$17,7,FALSE)&gt;0,1,0)+IF(VLOOKUP($D92,Parameter!$A$12:$J$17,8,FALSE)&gt;0,1,0)+IF(VLOOKUP($D92,Parameter!$A$12:$J$17,9,FALSE)&gt;0,1,0)+IF(VLOOKUP($D92,Parameter!$A$12:$J$17,10,FALSE)&gt;0,1,0),""))</f>
        <v/>
      </c>
      <c r="S92" s="22">
        <f>IF(OR($A92="",$D92=""),"",IFERROR(IF(VLOOKUP($D92,Parameter!$A$12:$J$17,2,FALSE)&gt;0,IF($F92&gt;=VLOOKUP($D92,Parameter!$A$12:$J$17,2,FALSE),1,0),0)+IF(VLOOKUP($D92,Parameter!$A$12:$J$17,3,FALSE)&gt;0,IF($G92&gt;=VLOOKUP($D92,Parameter!$A$12:$J$17,3,FALSE),1,0),0)+IF(VLOOKUP($D92,Parameter!$A$12:$J$17,4,FALSE)&gt;0,IF($H92&gt;=VLOOKUP($D92,Parameter!$A$12:$J$17,4,FALSE),1,0),0)+IF(VLOOKUP($D92,Parameter!$A$12:$J$17,5,FALSE)&gt;0,IF($I92&gt;=VLOOKUP($D92,Parameter!$A$12:$J$17,5,FALSE),1,0),0)+IF(VLOOKUP($D92,Parameter!$A$12:$J$17,6,FALSE)&gt;0,IF($J92&gt;=VLOOKUP($D92,Parameter!$A$12:$J$17,6,FALSE),1,0),0)+IF(VLOOKUP($D92,Parameter!$A$12:$J$17,7,FALSE)&gt;0,IF($K92&gt;=VLOOKUP($D92,Parameter!$A$12:$J$17,7,FALSE),1,0),0)+IF(VLOOKUP($D92,Parameter!$A$12:$J$17,8,FALSE)&gt;0,IF($L92&gt;=VLOOKUP($D92,Parameter!$A$12:$J$17,8,FALSE),1,0),0)+IF(VLOOKUP($D92,Parameter!$A$12:$J$17,9,FALSE)&gt;0,IF($M92&gt;=VLOOKUP($D92,Parameter!$A$12:$J$17,9,FALSE),1,0),0)+IF(VLOOKUP($D92,Parameter!$A$12:$J$17,10,FALSE)&gt;0,IF($N92&gt;=VLOOKUP($D92,Parameter!$A$12:$J$17,10,FALSE),1,0),0),""))</f>
        <v/>
      </c>
      <c r="T92" s="23">
        <f>IF(OR($R92="",$R92=0),"",IFERROR($S92/$R92,""))</f>
        <v/>
      </c>
      <c r="U92" s="22">
        <f>IF(OR($R92="",$S92=""),"",$R92-$S92)</f>
        <v/>
      </c>
      <c r="V92" s="4">
        <f>IF($A92="","",IF(OR($D92="",$E92=""),"Angaben fehlen",IF($U92="","",IF($U92=0,"Anforderungen erfüllt",IF($T92&gt;=Parameter!$B$6,"Beobachtung","Lücke")))))</f>
        <v/>
      </c>
      <c r="W92" s="4">
        <f>IF($A92="","",IF(OR($D92="",$E92="",$O92="",$X92=""),"Angaben fehlen",IF($E92&lt;&gt;"Aktiv","Nicht freigegeben",IF($X92&lt;&gt;"Ja","Prüfung offen",IF($Q92&lt;0,"Unterweisung abgelaufen",IF($U92&gt;Parameter!$B$7,"Nicht freigegeben",IF($Q92&lt;=Parameter!$B$5,"Freigabe mit Frist","Freigegeben")))))))</f>
        <v/>
      </c>
      <c r="X92" s="15" t="n"/>
      <c r="Y92" s="15" t="n"/>
      <c r="Z92" s="16" t="n"/>
    </row>
    <row r="93" ht="23" customHeight="1">
      <c r="A93" s="15" t="n"/>
      <c r="B93" s="16" t="n"/>
      <c r="C93" s="15" t="n"/>
      <c r="D93" s="15" t="n"/>
      <c r="E93" s="15" t="n"/>
      <c r="F93" s="15" t="n"/>
      <c r="G93" s="15" t="n"/>
      <c r="H93" s="15" t="n"/>
      <c r="I93" s="15" t="n"/>
      <c r="J93" s="15" t="n"/>
      <c r="K93" s="15" t="n"/>
      <c r="L93" s="15" t="n"/>
      <c r="M93" s="15" t="n"/>
      <c r="N93" s="15" t="n"/>
      <c r="O93" s="17" t="n"/>
      <c r="P93" s="18">
        <f>IF(OR($A93="",$O93="",Parameter!$B$4=""),"",IFERROR(EDATE($O93,Parameter!$B$4),""))</f>
        <v/>
      </c>
      <c r="Q93" s="19">
        <f>IF($P93="","",IFERROR($P93-TODAY(),""))</f>
        <v/>
      </c>
      <c r="R93" s="19">
        <f>IF(OR($A93="",$D93=""),"",IFERROR(IF(VLOOKUP($D93,Parameter!$A$12:$J$17,2,FALSE)&gt;0,1,0)+IF(VLOOKUP($D93,Parameter!$A$12:$J$17,3,FALSE)&gt;0,1,0)+IF(VLOOKUP($D93,Parameter!$A$12:$J$17,4,FALSE)&gt;0,1,0)+IF(VLOOKUP($D93,Parameter!$A$12:$J$17,5,FALSE)&gt;0,1,0)+IF(VLOOKUP($D93,Parameter!$A$12:$J$17,6,FALSE)&gt;0,1,0)+IF(VLOOKUP($D93,Parameter!$A$12:$J$17,7,FALSE)&gt;0,1,0)+IF(VLOOKUP($D93,Parameter!$A$12:$J$17,8,FALSE)&gt;0,1,0)+IF(VLOOKUP($D93,Parameter!$A$12:$J$17,9,FALSE)&gt;0,1,0)+IF(VLOOKUP($D93,Parameter!$A$12:$J$17,10,FALSE)&gt;0,1,0),""))</f>
        <v/>
      </c>
      <c r="S93" s="19">
        <f>IF(OR($A93="",$D93=""),"",IFERROR(IF(VLOOKUP($D93,Parameter!$A$12:$J$17,2,FALSE)&gt;0,IF($F93&gt;=VLOOKUP($D93,Parameter!$A$12:$J$17,2,FALSE),1,0),0)+IF(VLOOKUP($D93,Parameter!$A$12:$J$17,3,FALSE)&gt;0,IF($G93&gt;=VLOOKUP($D93,Parameter!$A$12:$J$17,3,FALSE),1,0),0)+IF(VLOOKUP($D93,Parameter!$A$12:$J$17,4,FALSE)&gt;0,IF($H93&gt;=VLOOKUP($D93,Parameter!$A$12:$J$17,4,FALSE),1,0),0)+IF(VLOOKUP($D93,Parameter!$A$12:$J$17,5,FALSE)&gt;0,IF($I93&gt;=VLOOKUP($D93,Parameter!$A$12:$J$17,5,FALSE),1,0),0)+IF(VLOOKUP($D93,Parameter!$A$12:$J$17,6,FALSE)&gt;0,IF($J93&gt;=VLOOKUP($D93,Parameter!$A$12:$J$17,6,FALSE),1,0),0)+IF(VLOOKUP($D93,Parameter!$A$12:$J$17,7,FALSE)&gt;0,IF($K93&gt;=VLOOKUP($D93,Parameter!$A$12:$J$17,7,FALSE),1,0),0)+IF(VLOOKUP($D93,Parameter!$A$12:$J$17,8,FALSE)&gt;0,IF($L93&gt;=VLOOKUP($D93,Parameter!$A$12:$J$17,8,FALSE),1,0),0)+IF(VLOOKUP($D93,Parameter!$A$12:$J$17,9,FALSE)&gt;0,IF($M93&gt;=VLOOKUP($D93,Parameter!$A$12:$J$17,9,FALSE),1,0),0)+IF(VLOOKUP($D93,Parameter!$A$12:$J$17,10,FALSE)&gt;0,IF($N93&gt;=VLOOKUP($D93,Parameter!$A$12:$J$17,10,FALSE),1,0),0),""))</f>
        <v/>
      </c>
      <c r="T93" s="20">
        <f>IF(OR($R93="",$R93=0),"",IFERROR($S93/$R93,""))</f>
        <v/>
      </c>
      <c r="U93" s="19">
        <f>IF(OR($R93="",$S93=""),"",$R93-$S93)</f>
        <v/>
      </c>
      <c r="V93" s="6">
        <f>IF($A93="","",IF(OR($D93="",$E93=""),"Angaben fehlen",IF($U93="","",IF($U93=0,"Anforderungen erfüllt",IF($T93&gt;=Parameter!$B$6,"Beobachtung","Lücke")))))</f>
        <v/>
      </c>
      <c r="W93" s="6">
        <f>IF($A93="","",IF(OR($D93="",$E93="",$O93="",$X93=""),"Angaben fehlen",IF($E93&lt;&gt;"Aktiv","Nicht freigegeben",IF($X93&lt;&gt;"Ja","Prüfung offen",IF($Q93&lt;0,"Unterweisung abgelaufen",IF($U93&gt;Parameter!$B$7,"Nicht freigegeben",IF($Q93&lt;=Parameter!$B$5,"Freigabe mit Frist","Freigegeben")))))))</f>
        <v/>
      </c>
      <c r="X93" s="15" t="n"/>
      <c r="Y93" s="15" t="n"/>
      <c r="Z93" s="16" t="n"/>
    </row>
    <row r="94" ht="23" customHeight="1">
      <c r="A94" s="15" t="n"/>
      <c r="B94" s="16" t="n"/>
      <c r="C94" s="15" t="n"/>
      <c r="D94" s="15" t="n"/>
      <c r="E94" s="15" t="n"/>
      <c r="F94" s="15" t="n"/>
      <c r="G94" s="15" t="n"/>
      <c r="H94" s="15" t="n"/>
      <c r="I94" s="15" t="n"/>
      <c r="J94" s="15" t="n"/>
      <c r="K94" s="15" t="n"/>
      <c r="L94" s="15" t="n"/>
      <c r="M94" s="15" t="n"/>
      <c r="N94" s="15" t="n"/>
      <c r="O94" s="17" t="n"/>
      <c r="P94" s="21">
        <f>IF(OR($A94="",$O94="",Parameter!$B$4=""),"",IFERROR(EDATE($O94,Parameter!$B$4),""))</f>
        <v/>
      </c>
      <c r="Q94" s="22">
        <f>IF($P94="","",IFERROR($P94-TODAY(),""))</f>
        <v/>
      </c>
      <c r="R94" s="22">
        <f>IF(OR($A94="",$D94=""),"",IFERROR(IF(VLOOKUP($D94,Parameter!$A$12:$J$17,2,FALSE)&gt;0,1,0)+IF(VLOOKUP($D94,Parameter!$A$12:$J$17,3,FALSE)&gt;0,1,0)+IF(VLOOKUP($D94,Parameter!$A$12:$J$17,4,FALSE)&gt;0,1,0)+IF(VLOOKUP($D94,Parameter!$A$12:$J$17,5,FALSE)&gt;0,1,0)+IF(VLOOKUP($D94,Parameter!$A$12:$J$17,6,FALSE)&gt;0,1,0)+IF(VLOOKUP($D94,Parameter!$A$12:$J$17,7,FALSE)&gt;0,1,0)+IF(VLOOKUP($D94,Parameter!$A$12:$J$17,8,FALSE)&gt;0,1,0)+IF(VLOOKUP($D94,Parameter!$A$12:$J$17,9,FALSE)&gt;0,1,0)+IF(VLOOKUP($D94,Parameter!$A$12:$J$17,10,FALSE)&gt;0,1,0),""))</f>
        <v/>
      </c>
      <c r="S94" s="22">
        <f>IF(OR($A94="",$D94=""),"",IFERROR(IF(VLOOKUP($D94,Parameter!$A$12:$J$17,2,FALSE)&gt;0,IF($F94&gt;=VLOOKUP($D94,Parameter!$A$12:$J$17,2,FALSE),1,0),0)+IF(VLOOKUP($D94,Parameter!$A$12:$J$17,3,FALSE)&gt;0,IF($G94&gt;=VLOOKUP($D94,Parameter!$A$12:$J$17,3,FALSE),1,0),0)+IF(VLOOKUP($D94,Parameter!$A$12:$J$17,4,FALSE)&gt;0,IF($H94&gt;=VLOOKUP($D94,Parameter!$A$12:$J$17,4,FALSE),1,0),0)+IF(VLOOKUP($D94,Parameter!$A$12:$J$17,5,FALSE)&gt;0,IF($I94&gt;=VLOOKUP($D94,Parameter!$A$12:$J$17,5,FALSE),1,0),0)+IF(VLOOKUP($D94,Parameter!$A$12:$J$17,6,FALSE)&gt;0,IF($J94&gt;=VLOOKUP($D94,Parameter!$A$12:$J$17,6,FALSE),1,0),0)+IF(VLOOKUP($D94,Parameter!$A$12:$J$17,7,FALSE)&gt;0,IF($K94&gt;=VLOOKUP($D94,Parameter!$A$12:$J$17,7,FALSE),1,0),0)+IF(VLOOKUP($D94,Parameter!$A$12:$J$17,8,FALSE)&gt;0,IF($L94&gt;=VLOOKUP($D94,Parameter!$A$12:$J$17,8,FALSE),1,0),0)+IF(VLOOKUP($D94,Parameter!$A$12:$J$17,9,FALSE)&gt;0,IF($M94&gt;=VLOOKUP($D94,Parameter!$A$12:$J$17,9,FALSE),1,0),0)+IF(VLOOKUP($D94,Parameter!$A$12:$J$17,10,FALSE)&gt;0,IF($N94&gt;=VLOOKUP($D94,Parameter!$A$12:$J$17,10,FALSE),1,0),0),""))</f>
        <v/>
      </c>
      <c r="T94" s="23">
        <f>IF(OR($R94="",$R94=0),"",IFERROR($S94/$R94,""))</f>
        <v/>
      </c>
      <c r="U94" s="22">
        <f>IF(OR($R94="",$S94=""),"",$R94-$S94)</f>
        <v/>
      </c>
      <c r="V94" s="4">
        <f>IF($A94="","",IF(OR($D94="",$E94=""),"Angaben fehlen",IF($U94="","",IF($U94=0,"Anforderungen erfüllt",IF($T94&gt;=Parameter!$B$6,"Beobachtung","Lücke")))))</f>
        <v/>
      </c>
      <c r="W94" s="4">
        <f>IF($A94="","",IF(OR($D94="",$E94="",$O94="",$X94=""),"Angaben fehlen",IF($E94&lt;&gt;"Aktiv","Nicht freigegeben",IF($X94&lt;&gt;"Ja","Prüfung offen",IF($Q94&lt;0,"Unterweisung abgelaufen",IF($U94&gt;Parameter!$B$7,"Nicht freigegeben",IF($Q94&lt;=Parameter!$B$5,"Freigabe mit Frist","Freigegeben")))))))</f>
        <v/>
      </c>
      <c r="X94" s="15" t="n"/>
      <c r="Y94" s="15" t="n"/>
      <c r="Z94" s="16" t="n"/>
    </row>
    <row r="95" ht="23" customHeight="1">
      <c r="A95" s="15" t="n"/>
      <c r="B95" s="16" t="n"/>
      <c r="C95" s="15" t="n"/>
      <c r="D95" s="15" t="n"/>
      <c r="E95" s="15" t="n"/>
      <c r="F95" s="15" t="n"/>
      <c r="G95" s="15" t="n"/>
      <c r="H95" s="15" t="n"/>
      <c r="I95" s="15" t="n"/>
      <c r="J95" s="15" t="n"/>
      <c r="K95" s="15" t="n"/>
      <c r="L95" s="15" t="n"/>
      <c r="M95" s="15" t="n"/>
      <c r="N95" s="15" t="n"/>
      <c r="O95" s="17" t="n"/>
      <c r="P95" s="18">
        <f>IF(OR($A95="",$O95="",Parameter!$B$4=""),"",IFERROR(EDATE($O95,Parameter!$B$4),""))</f>
        <v/>
      </c>
      <c r="Q95" s="19">
        <f>IF($P95="","",IFERROR($P95-TODAY(),""))</f>
        <v/>
      </c>
      <c r="R95" s="19">
        <f>IF(OR($A95="",$D95=""),"",IFERROR(IF(VLOOKUP($D95,Parameter!$A$12:$J$17,2,FALSE)&gt;0,1,0)+IF(VLOOKUP($D95,Parameter!$A$12:$J$17,3,FALSE)&gt;0,1,0)+IF(VLOOKUP($D95,Parameter!$A$12:$J$17,4,FALSE)&gt;0,1,0)+IF(VLOOKUP($D95,Parameter!$A$12:$J$17,5,FALSE)&gt;0,1,0)+IF(VLOOKUP($D95,Parameter!$A$12:$J$17,6,FALSE)&gt;0,1,0)+IF(VLOOKUP($D95,Parameter!$A$12:$J$17,7,FALSE)&gt;0,1,0)+IF(VLOOKUP($D95,Parameter!$A$12:$J$17,8,FALSE)&gt;0,1,0)+IF(VLOOKUP($D95,Parameter!$A$12:$J$17,9,FALSE)&gt;0,1,0)+IF(VLOOKUP($D95,Parameter!$A$12:$J$17,10,FALSE)&gt;0,1,0),""))</f>
        <v/>
      </c>
      <c r="S95" s="19">
        <f>IF(OR($A95="",$D95=""),"",IFERROR(IF(VLOOKUP($D95,Parameter!$A$12:$J$17,2,FALSE)&gt;0,IF($F95&gt;=VLOOKUP($D95,Parameter!$A$12:$J$17,2,FALSE),1,0),0)+IF(VLOOKUP($D95,Parameter!$A$12:$J$17,3,FALSE)&gt;0,IF($G95&gt;=VLOOKUP($D95,Parameter!$A$12:$J$17,3,FALSE),1,0),0)+IF(VLOOKUP($D95,Parameter!$A$12:$J$17,4,FALSE)&gt;0,IF($H95&gt;=VLOOKUP($D95,Parameter!$A$12:$J$17,4,FALSE),1,0),0)+IF(VLOOKUP($D95,Parameter!$A$12:$J$17,5,FALSE)&gt;0,IF($I95&gt;=VLOOKUP($D95,Parameter!$A$12:$J$17,5,FALSE),1,0),0)+IF(VLOOKUP($D95,Parameter!$A$12:$J$17,6,FALSE)&gt;0,IF($J95&gt;=VLOOKUP($D95,Parameter!$A$12:$J$17,6,FALSE),1,0),0)+IF(VLOOKUP($D95,Parameter!$A$12:$J$17,7,FALSE)&gt;0,IF($K95&gt;=VLOOKUP($D95,Parameter!$A$12:$J$17,7,FALSE),1,0),0)+IF(VLOOKUP($D95,Parameter!$A$12:$J$17,8,FALSE)&gt;0,IF($L95&gt;=VLOOKUP($D95,Parameter!$A$12:$J$17,8,FALSE),1,0),0)+IF(VLOOKUP($D95,Parameter!$A$12:$J$17,9,FALSE)&gt;0,IF($M95&gt;=VLOOKUP($D95,Parameter!$A$12:$J$17,9,FALSE),1,0),0)+IF(VLOOKUP($D95,Parameter!$A$12:$J$17,10,FALSE)&gt;0,IF($N95&gt;=VLOOKUP($D95,Parameter!$A$12:$J$17,10,FALSE),1,0),0),""))</f>
        <v/>
      </c>
      <c r="T95" s="20">
        <f>IF(OR($R95="",$R95=0),"",IFERROR($S95/$R95,""))</f>
        <v/>
      </c>
      <c r="U95" s="19">
        <f>IF(OR($R95="",$S95=""),"",$R95-$S95)</f>
        <v/>
      </c>
      <c r="V95" s="6">
        <f>IF($A95="","",IF(OR($D95="",$E95=""),"Angaben fehlen",IF($U95="","",IF($U95=0,"Anforderungen erfüllt",IF($T95&gt;=Parameter!$B$6,"Beobachtung","Lücke")))))</f>
        <v/>
      </c>
      <c r="W95" s="6">
        <f>IF($A95="","",IF(OR($D95="",$E95="",$O95="",$X95=""),"Angaben fehlen",IF($E95&lt;&gt;"Aktiv","Nicht freigegeben",IF($X95&lt;&gt;"Ja","Prüfung offen",IF($Q95&lt;0,"Unterweisung abgelaufen",IF($U95&gt;Parameter!$B$7,"Nicht freigegeben",IF($Q95&lt;=Parameter!$B$5,"Freigabe mit Frist","Freigegeben")))))))</f>
        <v/>
      </c>
      <c r="X95" s="15" t="n"/>
      <c r="Y95" s="15" t="n"/>
      <c r="Z95" s="16" t="n"/>
    </row>
    <row r="96" ht="23" customHeight="1">
      <c r="A96" s="15" t="n"/>
      <c r="B96" s="16" t="n"/>
      <c r="C96" s="15" t="n"/>
      <c r="D96" s="15" t="n"/>
      <c r="E96" s="15" t="n"/>
      <c r="F96" s="15" t="n"/>
      <c r="G96" s="15" t="n"/>
      <c r="H96" s="15" t="n"/>
      <c r="I96" s="15" t="n"/>
      <c r="J96" s="15" t="n"/>
      <c r="K96" s="15" t="n"/>
      <c r="L96" s="15" t="n"/>
      <c r="M96" s="15" t="n"/>
      <c r="N96" s="15" t="n"/>
      <c r="O96" s="17" t="n"/>
      <c r="P96" s="21">
        <f>IF(OR($A96="",$O96="",Parameter!$B$4=""),"",IFERROR(EDATE($O96,Parameter!$B$4),""))</f>
        <v/>
      </c>
      <c r="Q96" s="22">
        <f>IF($P96="","",IFERROR($P96-TODAY(),""))</f>
        <v/>
      </c>
      <c r="R96" s="22">
        <f>IF(OR($A96="",$D96=""),"",IFERROR(IF(VLOOKUP($D96,Parameter!$A$12:$J$17,2,FALSE)&gt;0,1,0)+IF(VLOOKUP($D96,Parameter!$A$12:$J$17,3,FALSE)&gt;0,1,0)+IF(VLOOKUP($D96,Parameter!$A$12:$J$17,4,FALSE)&gt;0,1,0)+IF(VLOOKUP($D96,Parameter!$A$12:$J$17,5,FALSE)&gt;0,1,0)+IF(VLOOKUP($D96,Parameter!$A$12:$J$17,6,FALSE)&gt;0,1,0)+IF(VLOOKUP($D96,Parameter!$A$12:$J$17,7,FALSE)&gt;0,1,0)+IF(VLOOKUP($D96,Parameter!$A$12:$J$17,8,FALSE)&gt;0,1,0)+IF(VLOOKUP($D96,Parameter!$A$12:$J$17,9,FALSE)&gt;0,1,0)+IF(VLOOKUP($D96,Parameter!$A$12:$J$17,10,FALSE)&gt;0,1,0),""))</f>
        <v/>
      </c>
      <c r="S96" s="22">
        <f>IF(OR($A96="",$D96=""),"",IFERROR(IF(VLOOKUP($D96,Parameter!$A$12:$J$17,2,FALSE)&gt;0,IF($F96&gt;=VLOOKUP($D96,Parameter!$A$12:$J$17,2,FALSE),1,0),0)+IF(VLOOKUP($D96,Parameter!$A$12:$J$17,3,FALSE)&gt;0,IF($G96&gt;=VLOOKUP($D96,Parameter!$A$12:$J$17,3,FALSE),1,0),0)+IF(VLOOKUP($D96,Parameter!$A$12:$J$17,4,FALSE)&gt;0,IF($H96&gt;=VLOOKUP($D96,Parameter!$A$12:$J$17,4,FALSE),1,0),0)+IF(VLOOKUP($D96,Parameter!$A$12:$J$17,5,FALSE)&gt;0,IF($I96&gt;=VLOOKUP($D96,Parameter!$A$12:$J$17,5,FALSE),1,0),0)+IF(VLOOKUP($D96,Parameter!$A$12:$J$17,6,FALSE)&gt;0,IF($J96&gt;=VLOOKUP($D96,Parameter!$A$12:$J$17,6,FALSE),1,0),0)+IF(VLOOKUP($D96,Parameter!$A$12:$J$17,7,FALSE)&gt;0,IF($K96&gt;=VLOOKUP($D96,Parameter!$A$12:$J$17,7,FALSE),1,0),0)+IF(VLOOKUP($D96,Parameter!$A$12:$J$17,8,FALSE)&gt;0,IF($L96&gt;=VLOOKUP($D96,Parameter!$A$12:$J$17,8,FALSE),1,0),0)+IF(VLOOKUP($D96,Parameter!$A$12:$J$17,9,FALSE)&gt;0,IF($M96&gt;=VLOOKUP($D96,Parameter!$A$12:$J$17,9,FALSE),1,0),0)+IF(VLOOKUP($D96,Parameter!$A$12:$J$17,10,FALSE)&gt;0,IF($N96&gt;=VLOOKUP($D96,Parameter!$A$12:$J$17,10,FALSE),1,0),0),""))</f>
        <v/>
      </c>
      <c r="T96" s="23">
        <f>IF(OR($R96="",$R96=0),"",IFERROR($S96/$R96,""))</f>
        <v/>
      </c>
      <c r="U96" s="22">
        <f>IF(OR($R96="",$S96=""),"",$R96-$S96)</f>
        <v/>
      </c>
      <c r="V96" s="4">
        <f>IF($A96="","",IF(OR($D96="",$E96=""),"Angaben fehlen",IF($U96="","",IF($U96=0,"Anforderungen erfüllt",IF($T96&gt;=Parameter!$B$6,"Beobachtung","Lücke")))))</f>
        <v/>
      </c>
      <c r="W96" s="4">
        <f>IF($A96="","",IF(OR($D96="",$E96="",$O96="",$X96=""),"Angaben fehlen",IF($E96&lt;&gt;"Aktiv","Nicht freigegeben",IF($X96&lt;&gt;"Ja","Prüfung offen",IF($Q96&lt;0,"Unterweisung abgelaufen",IF($U96&gt;Parameter!$B$7,"Nicht freigegeben",IF($Q96&lt;=Parameter!$B$5,"Freigabe mit Frist","Freigegeben")))))))</f>
        <v/>
      </c>
      <c r="X96" s="15" t="n"/>
      <c r="Y96" s="15" t="n"/>
      <c r="Z96" s="16" t="n"/>
    </row>
    <row r="97" ht="23" customHeight="1">
      <c r="A97" s="15" t="n"/>
      <c r="B97" s="16" t="n"/>
      <c r="C97" s="15" t="n"/>
      <c r="D97" s="15" t="n"/>
      <c r="E97" s="15" t="n"/>
      <c r="F97" s="15" t="n"/>
      <c r="G97" s="15" t="n"/>
      <c r="H97" s="15" t="n"/>
      <c r="I97" s="15" t="n"/>
      <c r="J97" s="15" t="n"/>
      <c r="K97" s="15" t="n"/>
      <c r="L97" s="15" t="n"/>
      <c r="M97" s="15" t="n"/>
      <c r="N97" s="15" t="n"/>
      <c r="O97" s="17" t="n"/>
      <c r="P97" s="18">
        <f>IF(OR($A97="",$O97="",Parameter!$B$4=""),"",IFERROR(EDATE($O97,Parameter!$B$4),""))</f>
        <v/>
      </c>
      <c r="Q97" s="19">
        <f>IF($P97="","",IFERROR($P97-TODAY(),""))</f>
        <v/>
      </c>
      <c r="R97" s="19">
        <f>IF(OR($A97="",$D97=""),"",IFERROR(IF(VLOOKUP($D97,Parameter!$A$12:$J$17,2,FALSE)&gt;0,1,0)+IF(VLOOKUP($D97,Parameter!$A$12:$J$17,3,FALSE)&gt;0,1,0)+IF(VLOOKUP($D97,Parameter!$A$12:$J$17,4,FALSE)&gt;0,1,0)+IF(VLOOKUP($D97,Parameter!$A$12:$J$17,5,FALSE)&gt;0,1,0)+IF(VLOOKUP($D97,Parameter!$A$12:$J$17,6,FALSE)&gt;0,1,0)+IF(VLOOKUP($D97,Parameter!$A$12:$J$17,7,FALSE)&gt;0,1,0)+IF(VLOOKUP($D97,Parameter!$A$12:$J$17,8,FALSE)&gt;0,1,0)+IF(VLOOKUP($D97,Parameter!$A$12:$J$17,9,FALSE)&gt;0,1,0)+IF(VLOOKUP($D97,Parameter!$A$12:$J$17,10,FALSE)&gt;0,1,0),""))</f>
        <v/>
      </c>
      <c r="S97" s="19">
        <f>IF(OR($A97="",$D97=""),"",IFERROR(IF(VLOOKUP($D97,Parameter!$A$12:$J$17,2,FALSE)&gt;0,IF($F97&gt;=VLOOKUP($D97,Parameter!$A$12:$J$17,2,FALSE),1,0),0)+IF(VLOOKUP($D97,Parameter!$A$12:$J$17,3,FALSE)&gt;0,IF($G97&gt;=VLOOKUP($D97,Parameter!$A$12:$J$17,3,FALSE),1,0),0)+IF(VLOOKUP($D97,Parameter!$A$12:$J$17,4,FALSE)&gt;0,IF($H97&gt;=VLOOKUP($D97,Parameter!$A$12:$J$17,4,FALSE),1,0),0)+IF(VLOOKUP($D97,Parameter!$A$12:$J$17,5,FALSE)&gt;0,IF($I97&gt;=VLOOKUP($D97,Parameter!$A$12:$J$17,5,FALSE),1,0),0)+IF(VLOOKUP($D97,Parameter!$A$12:$J$17,6,FALSE)&gt;0,IF($J97&gt;=VLOOKUP($D97,Parameter!$A$12:$J$17,6,FALSE),1,0),0)+IF(VLOOKUP($D97,Parameter!$A$12:$J$17,7,FALSE)&gt;0,IF($K97&gt;=VLOOKUP($D97,Parameter!$A$12:$J$17,7,FALSE),1,0),0)+IF(VLOOKUP($D97,Parameter!$A$12:$J$17,8,FALSE)&gt;0,IF($L97&gt;=VLOOKUP($D97,Parameter!$A$12:$J$17,8,FALSE),1,0),0)+IF(VLOOKUP($D97,Parameter!$A$12:$J$17,9,FALSE)&gt;0,IF($M97&gt;=VLOOKUP($D97,Parameter!$A$12:$J$17,9,FALSE),1,0),0)+IF(VLOOKUP($D97,Parameter!$A$12:$J$17,10,FALSE)&gt;0,IF($N97&gt;=VLOOKUP($D97,Parameter!$A$12:$J$17,10,FALSE),1,0),0),""))</f>
        <v/>
      </c>
      <c r="T97" s="20">
        <f>IF(OR($R97="",$R97=0),"",IFERROR($S97/$R97,""))</f>
        <v/>
      </c>
      <c r="U97" s="19">
        <f>IF(OR($R97="",$S97=""),"",$R97-$S97)</f>
        <v/>
      </c>
      <c r="V97" s="6">
        <f>IF($A97="","",IF(OR($D97="",$E97=""),"Angaben fehlen",IF($U97="","",IF($U97=0,"Anforderungen erfüllt",IF($T97&gt;=Parameter!$B$6,"Beobachtung","Lücke")))))</f>
        <v/>
      </c>
      <c r="W97" s="6">
        <f>IF($A97="","",IF(OR($D97="",$E97="",$O97="",$X97=""),"Angaben fehlen",IF($E97&lt;&gt;"Aktiv","Nicht freigegeben",IF($X97&lt;&gt;"Ja","Prüfung offen",IF($Q97&lt;0,"Unterweisung abgelaufen",IF($U97&gt;Parameter!$B$7,"Nicht freigegeben",IF($Q97&lt;=Parameter!$B$5,"Freigabe mit Frist","Freigegeben")))))))</f>
        <v/>
      </c>
      <c r="X97" s="15" t="n"/>
      <c r="Y97" s="15" t="n"/>
      <c r="Z97" s="16" t="n"/>
    </row>
    <row r="98" ht="23" customHeight="1">
      <c r="A98" s="15" t="n"/>
      <c r="B98" s="16" t="n"/>
      <c r="C98" s="15" t="n"/>
      <c r="D98" s="15" t="n"/>
      <c r="E98" s="15" t="n"/>
      <c r="F98" s="15" t="n"/>
      <c r="G98" s="15" t="n"/>
      <c r="H98" s="15" t="n"/>
      <c r="I98" s="15" t="n"/>
      <c r="J98" s="15" t="n"/>
      <c r="K98" s="15" t="n"/>
      <c r="L98" s="15" t="n"/>
      <c r="M98" s="15" t="n"/>
      <c r="N98" s="15" t="n"/>
      <c r="O98" s="17" t="n"/>
      <c r="P98" s="21">
        <f>IF(OR($A98="",$O98="",Parameter!$B$4=""),"",IFERROR(EDATE($O98,Parameter!$B$4),""))</f>
        <v/>
      </c>
      <c r="Q98" s="22">
        <f>IF($P98="","",IFERROR($P98-TODAY(),""))</f>
        <v/>
      </c>
      <c r="R98" s="22">
        <f>IF(OR($A98="",$D98=""),"",IFERROR(IF(VLOOKUP($D98,Parameter!$A$12:$J$17,2,FALSE)&gt;0,1,0)+IF(VLOOKUP($D98,Parameter!$A$12:$J$17,3,FALSE)&gt;0,1,0)+IF(VLOOKUP($D98,Parameter!$A$12:$J$17,4,FALSE)&gt;0,1,0)+IF(VLOOKUP($D98,Parameter!$A$12:$J$17,5,FALSE)&gt;0,1,0)+IF(VLOOKUP($D98,Parameter!$A$12:$J$17,6,FALSE)&gt;0,1,0)+IF(VLOOKUP($D98,Parameter!$A$12:$J$17,7,FALSE)&gt;0,1,0)+IF(VLOOKUP($D98,Parameter!$A$12:$J$17,8,FALSE)&gt;0,1,0)+IF(VLOOKUP($D98,Parameter!$A$12:$J$17,9,FALSE)&gt;0,1,0)+IF(VLOOKUP($D98,Parameter!$A$12:$J$17,10,FALSE)&gt;0,1,0),""))</f>
        <v/>
      </c>
      <c r="S98" s="22">
        <f>IF(OR($A98="",$D98=""),"",IFERROR(IF(VLOOKUP($D98,Parameter!$A$12:$J$17,2,FALSE)&gt;0,IF($F98&gt;=VLOOKUP($D98,Parameter!$A$12:$J$17,2,FALSE),1,0),0)+IF(VLOOKUP($D98,Parameter!$A$12:$J$17,3,FALSE)&gt;0,IF($G98&gt;=VLOOKUP($D98,Parameter!$A$12:$J$17,3,FALSE),1,0),0)+IF(VLOOKUP($D98,Parameter!$A$12:$J$17,4,FALSE)&gt;0,IF($H98&gt;=VLOOKUP($D98,Parameter!$A$12:$J$17,4,FALSE),1,0),0)+IF(VLOOKUP($D98,Parameter!$A$12:$J$17,5,FALSE)&gt;0,IF($I98&gt;=VLOOKUP($D98,Parameter!$A$12:$J$17,5,FALSE),1,0),0)+IF(VLOOKUP($D98,Parameter!$A$12:$J$17,6,FALSE)&gt;0,IF($J98&gt;=VLOOKUP($D98,Parameter!$A$12:$J$17,6,FALSE),1,0),0)+IF(VLOOKUP($D98,Parameter!$A$12:$J$17,7,FALSE)&gt;0,IF($K98&gt;=VLOOKUP($D98,Parameter!$A$12:$J$17,7,FALSE),1,0),0)+IF(VLOOKUP($D98,Parameter!$A$12:$J$17,8,FALSE)&gt;0,IF($L98&gt;=VLOOKUP($D98,Parameter!$A$12:$J$17,8,FALSE),1,0),0)+IF(VLOOKUP($D98,Parameter!$A$12:$J$17,9,FALSE)&gt;0,IF($M98&gt;=VLOOKUP($D98,Parameter!$A$12:$J$17,9,FALSE),1,0),0)+IF(VLOOKUP($D98,Parameter!$A$12:$J$17,10,FALSE)&gt;0,IF($N98&gt;=VLOOKUP($D98,Parameter!$A$12:$J$17,10,FALSE),1,0),0),""))</f>
        <v/>
      </c>
      <c r="T98" s="23">
        <f>IF(OR($R98="",$R98=0),"",IFERROR($S98/$R98,""))</f>
        <v/>
      </c>
      <c r="U98" s="22">
        <f>IF(OR($R98="",$S98=""),"",$R98-$S98)</f>
        <v/>
      </c>
      <c r="V98" s="4">
        <f>IF($A98="","",IF(OR($D98="",$E98=""),"Angaben fehlen",IF($U98="","",IF($U98=0,"Anforderungen erfüllt",IF($T98&gt;=Parameter!$B$6,"Beobachtung","Lücke")))))</f>
        <v/>
      </c>
      <c r="W98" s="4">
        <f>IF($A98="","",IF(OR($D98="",$E98="",$O98="",$X98=""),"Angaben fehlen",IF($E98&lt;&gt;"Aktiv","Nicht freigegeben",IF($X98&lt;&gt;"Ja","Prüfung offen",IF($Q98&lt;0,"Unterweisung abgelaufen",IF($U98&gt;Parameter!$B$7,"Nicht freigegeben",IF($Q98&lt;=Parameter!$B$5,"Freigabe mit Frist","Freigegeben")))))))</f>
        <v/>
      </c>
      <c r="X98" s="15" t="n"/>
      <c r="Y98" s="15" t="n"/>
      <c r="Z98" s="16" t="n"/>
    </row>
    <row r="99" ht="23" customHeight="1">
      <c r="A99" s="15" t="n"/>
      <c r="B99" s="16" t="n"/>
      <c r="C99" s="15" t="n"/>
      <c r="D99" s="15" t="n"/>
      <c r="E99" s="15" t="n"/>
      <c r="F99" s="15" t="n"/>
      <c r="G99" s="15" t="n"/>
      <c r="H99" s="15" t="n"/>
      <c r="I99" s="15" t="n"/>
      <c r="J99" s="15" t="n"/>
      <c r="K99" s="15" t="n"/>
      <c r="L99" s="15" t="n"/>
      <c r="M99" s="15" t="n"/>
      <c r="N99" s="15" t="n"/>
      <c r="O99" s="17" t="n"/>
      <c r="P99" s="18">
        <f>IF(OR($A99="",$O99="",Parameter!$B$4=""),"",IFERROR(EDATE($O99,Parameter!$B$4),""))</f>
        <v/>
      </c>
      <c r="Q99" s="19">
        <f>IF($P99="","",IFERROR($P99-TODAY(),""))</f>
        <v/>
      </c>
      <c r="R99" s="19">
        <f>IF(OR($A99="",$D99=""),"",IFERROR(IF(VLOOKUP($D99,Parameter!$A$12:$J$17,2,FALSE)&gt;0,1,0)+IF(VLOOKUP($D99,Parameter!$A$12:$J$17,3,FALSE)&gt;0,1,0)+IF(VLOOKUP($D99,Parameter!$A$12:$J$17,4,FALSE)&gt;0,1,0)+IF(VLOOKUP($D99,Parameter!$A$12:$J$17,5,FALSE)&gt;0,1,0)+IF(VLOOKUP($D99,Parameter!$A$12:$J$17,6,FALSE)&gt;0,1,0)+IF(VLOOKUP($D99,Parameter!$A$12:$J$17,7,FALSE)&gt;0,1,0)+IF(VLOOKUP($D99,Parameter!$A$12:$J$17,8,FALSE)&gt;0,1,0)+IF(VLOOKUP($D99,Parameter!$A$12:$J$17,9,FALSE)&gt;0,1,0)+IF(VLOOKUP($D99,Parameter!$A$12:$J$17,10,FALSE)&gt;0,1,0),""))</f>
        <v/>
      </c>
      <c r="S99" s="19">
        <f>IF(OR($A99="",$D99=""),"",IFERROR(IF(VLOOKUP($D99,Parameter!$A$12:$J$17,2,FALSE)&gt;0,IF($F99&gt;=VLOOKUP($D99,Parameter!$A$12:$J$17,2,FALSE),1,0),0)+IF(VLOOKUP($D99,Parameter!$A$12:$J$17,3,FALSE)&gt;0,IF($G99&gt;=VLOOKUP($D99,Parameter!$A$12:$J$17,3,FALSE),1,0),0)+IF(VLOOKUP($D99,Parameter!$A$12:$J$17,4,FALSE)&gt;0,IF($H99&gt;=VLOOKUP($D99,Parameter!$A$12:$J$17,4,FALSE),1,0),0)+IF(VLOOKUP($D99,Parameter!$A$12:$J$17,5,FALSE)&gt;0,IF($I99&gt;=VLOOKUP($D99,Parameter!$A$12:$J$17,5,FALSE),1,0),0)+IF(VLOOKUP($D99,Parameter!$A$12:$J$17,6,FALSE)&gt;0,IF($J99&gt;=VLOOKUP($D99,Parameter!$A$12:$J$17,6,FALSE),1,0),0)+IF(VLOOKUP($D99,Parameter!$A$12:$J$17,7,FALSE)&gt;0,IF($K99&gt;=VLOOKUP($D99,Parameter!$A$12:$J$17,7,FALSE),1,0),0)+IF(VLOOKUP($D99,Parameter!$A$12:$J$17,8,FALSE)&gt;0,IF($L99&gt;=VLOOKUP($D99,Parameter!$A$12:$J$17,8,FALSE),1,0),0)+IF(VLOOKUP($D99,Parameter!$A$12:$J$17,9,FALSE)&gt;0,IF($M99&gt;=VLOOKUP($D99,Parameter!$A$12:$J$17,9,FALSE),1,0),0)+IF(VLOOKUP($D99,Parameter!$A$12:$J$17,10,FALSE)&gt;0,IF($N99&gt;=VLOOKUP($D99,Parameter!$A$12:$J$17,10,FALSE),1,0),0),""))</f>
        <v/>
      </c>
      <c r="T99" s="20">
        <f>IF(OR($R99="",$R99=0),"",IFERROR($S99/$R99,""))</f>
        <v/>
      </c>
      <c r="U99" s="19">
        <f>IF(OR($R99="",$S99=""),"",$R99-$S99)</f>
        <v/>
      </c>
      <c r="V99" s="6">
        <f>IF($A99="","",IF(OR($D99="",$E99=""),"Angaben fehlen",IF($U99="","",IF($U99=0,"Anforderungen erfüllt",IF($T99&gt;=Parameter!$B$6,"Beobachtung","Lücke")))))</f>
        <v/>
      </c>
      <c r="W99" s="6">
        <f>IF($A99="","",IF(OR($D99="",$E99="",$O99="",$X99=""),"Angaben fehlen",IF($E99&lt;&gt;"Aktiv","Nicht freigegeben",IF($X99&lt;&gt;"Ja","Prüfung offen",IF($Q99&lt;0,"Unterweisung abgelaufen",IF($U99&gt;Parameter!$B$7,"Nicht freigegeben",IF($Q99&lt;=Parameter!$B$5,"Freigabe mit Frist","Freigegeben")))))))</f>
        <v/>
      </c>
      <c r="X99" s="15" t="n"/>
      <c r="Y99" s="15" t="n"/>
      <c r="Z99" s="16" t="n"/>
    </row>
    <row r="100" ht="23" customHeight="1">
      <c r="A100" s="15" t="n"/>
      <c r="B100" s="16" t="n"/>
      <c r="C100" s="15" t="n"/>
      <c r="D100" s="15" t="n"/>
      <c r="E100" s="15" t="n"/>
      <c r="F100" s="15" t="n"/>
      <c r="G100" s="15" t="n"/>
      <c r="H100" s="15" t="n"/>
      <c r="I100" s="15" t="n"/>
      <c r="J100" s="15" t="n"/>
      <c r="K100" s="15" t="n"/>
      <c r="L100" s="15" t="n"/>
      <c r="M100" s="15" t="n"/>
      <c r="N100" s="15" t="n"/>
      <c r="O100" s="17" t="n"/>
      <c r="P100" s="21">
        <f>IF(OR($A100="",$O100="",Parameter!$B$4=""),"",IFERROR(EDATE($O100,Parameter!$B$4),""))</f>
        <v/>
      </c>
      <c r="Q100" s="22">
        <f>IF($P100="","",IFERROR($P100-TODAY(),""))</f>
        <v/>
      </c>
      <c r="R100" s="22">
        <f>IF(OR($A100="",$D100=""),"",IFERROR(IF(VLOOKUP($D100,Parameter!$A$12:$J$17,2,FALSE)&gt;0,1,0)+IF(VLOOKUP($D100,Parameter!$A$12:$J$17,3,FALSE)&gt;0,1,0)+IF(VLOOKUP($D100,Parameter!$A$12:$J$17,4,FALSE)&gt;0,1,0)+IF(VLOOKUP($D100,Parameter!$A$12:$J$17,5,FALSE)&gt;0,1,0)+IF(VLOOKUP($D100,Parameter!$A$12:$J$17,6,FALSE)&gt;0,1,0)+IF(VLOOKUP($D100,Parameter!$A$12:$J$17,7,FALSE)&gt;0,1,0)+IF(VLOOKUP($D100,Parameter!$A$12:$J$17,8,FALSE)&gt;0,1,0)+IF(VLOOKUP($D100,Parameter!$A$12:$J$17,9,FALSE)&gt;0,1,0)+IF(VLOOKUP($D100,Parameter!$A$12:$J$17,10,FALSE)&gt;0,1,0),""))</f>
        <v/>
      </c>
      <c r="S100" s="22">
        <f>IF(OR($A100="",$D100=""),"",IFERROR(IF(VLOOKUP($D100,Parameter!$A$12:$J$17,2,FALSE)&gt;0,IF($F100&gt;=VLOOKUP($D100,Parameter!$A$12:$J$17,2,FALSE),1,0),0)+IF(VLOOKUP($D100,Parameter!$A$12:$J$17,3,FALSE)&gt;0,IF($G100&gt;=VLOOKUP($D100,Parameter!$A$12:$J$17,3,FALSE),1,0),0)+IF(VLOOKUP($D100,Parameter!$A$12:$J$17,4,FALSE)&gt;0,IF($H100&gt;=VLOOKUP($D100,Parameter!$A$12:$J$17,4,FALSE),1,0),0)+IF(VLOOKUP($D100,Parameter!$A$12:$J$17,5,FALSE)&gt;0,IF($I100&gt;=VLOOKUP($D100,Parameter!$A$12:$J$17,5,FALSE),1,0),0)+IF(VLOOKUP($D100,Parameter!$A$12:$J$17,6,FALSE)&gt;0,IF($J100&gt;=VLOOKUP($D100,Parameter!$A$12:$J$17,6,FALSE),1,0),0)+IF(VLOOKUP($D100,Parameter!$A$12:$J$17,7,FALSE)&gt;0,IF($K100&gt;=VLOOKUP($D100,Parameter!$A$12:$J$17,7,FALSE),1,0),0)+IF(VLOOKUP($D100,Parameter!$A$12:$J$17,8,FALSE)&gt;0,IF($L100&gt;=VLOOKUP($D100,Parameter!$A$12:$J$17,8,FALSE),1,0),0)+IF(VLOOKUP($D100,Parameter!$A$12:$J$17,9,FALSE)&gt;0,IF($M100&gt;=VLOOKUP($D100,Parameter!$A$12:$J$17,9,FALSE),1,0),0)+IF(VLOOKUP($D100,Parameter!$A$12:$J$17,10,FALSE)&gt;0,IF($N100&gt;=VLOOKUP($D100,Parameter!$A$12:$J$17,10,FALSE),1,0),0),""))</f>
        <v/>
      </c>
      <c r="T100" s="23">
        <f>IF(OR($R100="",$R100=0),"",IFERROR($S100/$R100,""))</f>
        <v/>
      </c>
      <c r="U100" s="22">
        <f>IF(OR($R100="",$S100=""),"",$R100-$S100)</f>
        <v/>
      </c>
      <c r="V100" s="4">
        <f>IF($A100="","",IF(OR($D100="",$E100=""),"Angaben fehlen",IF($U100="","",IF($U100=0,"Anforderungen erfüllt",IF($T100&gt;=Parameter!$B$6,"Beobachtung","Lücke")))))</f>
        <v/>
      </c>
      <c r="W100" s="4">
        <f>IF($A100="","",IF(OR($D100="",$E100="",$O100="",$X100=""),"Angaben fehlen",IF($E100&lt;&gt;"Aktiv","Nicht freigegeben",IF($X100&lt;&gt;"Ja","Prüfung offen",IF($Q100&lt;0,"Unterweisung abgelaufen",IF($U100&gt;Parameter!$B$7,"Nicht freigegeben",IF($Q100&lt;=Parameter!$B$5,"Freigabe mit Frist","Freigegeben")))))))</f>
        <v/>
      </c>
      <c r="X100" s="15" t="n"/>
      <c r="Y100" s="15" t="n"/>
      <c r="Z100" s="16" t="n"/>
    </row>
    <row r="101" ht="23" customHeight="1">
      <c r="A101" s="15" t="n"/>
      <c r="B101" s="16" t="n"/>
      <c r="C101" s="15" t="n"/>
      <c r="D101" s="15" t="n"/>
      <c r="E101" s="15" t="n"/>
      <c r="F101" s="15" t="n"/>
      <c r="G101" s="15" t="n"/>
      <c r="H101" s="15" t="n"/>
      <c r="I101" s="15" t="n"/>
      <c r="J101" s="15" t="n"/>
      <c r="K101" s="15" t="n"/>
      <c r="L101" s="15" t="n"/>
      <c r="M101" s="15" t="n"/>
      <c r="N101" s="15" t="n"/>
      <c r="O101" s="17" t="n"/>
      <c r="P101" s="18">
        <f>IF(OR($A101="",$O101="",Parameter!$B$4=""),"",IFERROR(EDATE($O101,Parameter!$B$4),""))</f>
        <v/>
      </c>
      <c r="Q101" s="19">
        <f>IF($P101="","",IFERROR($P101-TODAY(),""))</f>
        <v/>
      </c>
      <c r="R101" s="19">
        <f>IF(OR($A101="",$D101=""),"",IFERROR(IF(VLOOKUP($D101,Parameter!$A$12:$J$17,2,FALSE)&gt;0,1,0)+IF(VLOOKUP($D101,Parameter!$A$12:$J$17,3,FALSE)&gt;0,1,0)+IF(VLOOKUP($D101,Parameter!$A$12:$J$17,4,FALSE)&gt;0,1,0)+IF(VLOOKUP($D101,Parameter!$A$12:$J$17,5,FALSE)&gt;0,1,0)+IF(VLOOKUP($D101,Parameter!$A$12:$J$17,6,FALSE)&gt;0,1,0)+IF(VLOOKUP($D101,Parameter!$A$12:$J$17,7,FALSE)&gt;0,1,0)+IF(VLOOKUP($D101,Parameter!$A$12:$J$17,8,FALSE)&gt;0,1,0)+IF(VLOOKUP($D101,Parameter!$A$12:$J$17,9,FALSE)&gt;0,1,0)+IF(VLOOKUP($D101,Parameter!$A$12:$J$17,10,FALSE)&gt;0,1,0),""))</f>
        <v/>
      </c>
      <c r="S101" s="19">
        <f>IF(OR($A101="",$D101=""),"",IFERROR(IF(VLOOKUP($D101,Parameter!$A$12:$J$17,2,FALSE)&gt;0,IF($F101&gt;=VLOOKUP($D101,Parameter!$A$12:$J$17,2,FALSE),1,0),0)+IF(VLOOKUP($D101,Parameter!$A$12:$J$17,3,FALSE)&gt;0,IF($G101&gt;=VLOOKUP($D101,Parameter!$A$12:$J$17,3,FALSE),1,0),0)+IF(VLOOKUP($D101,Parameter!$A$12:$J$17,4,FALSE)&gt;0,IF($H101&gt;=VLOOKUP($D101,Parameter!$A$12:$J$17,4,FALSE),1,0),0)+IF(VLOOKUP($D101,Parameter!$A$12:$J$17,5,FALSE)&gt;0,IF($I101&gt;=VLOOKUP($D101,Parameter!$A$12:$J$17,5,FALSE),1,0),0)+IF(VLOOKUP($D101,Parameter!$A$12:$J$17,6,FALSE)&gt;0,IF($J101&gt;=VLOOKUP($D101,Parameter!$A$12:$J$17,6,FALSE),1,0),0)+IF(VLOOKUP($D101,Parameter!$A$12:$J$17,7,FALSE)&gt;0,IF($K101&gt;=VLOOKUP($D101,Parameter!$A$12:$J$17,7,FALSE),1,0),0)+IF(VLOOKUP($D101,Parameter!$A$12:$J$17,8,FALSE)&gt;0,IF($L101&gt;=VLOOKUP($D101,Parameter!$A$12:$J$17,8,FALSE),1,0),0)+IF(VLOOKUP($D101,Parameter!$A$12:$J$17,9,FALSE)&gt;0,IF($M101&gt;=VLOOKUP($D101,Parameter!$A$12:$J$17,9,FALSE),1,0),0)+IF(VLOOKUP($D101,Parameter!$A$12:$J$17,10,FALSE)&gt;0,IF($N101&gt;=VLOOKUP($D101,Parameter!$A$12:$J$17,10,FALSE),1,0),0),""))</f>
        <v/>
      </c>
      <c r="T101" s="20">
        <f>IF(OR($R101="",$R101=0),"",IFERROR($S101/$R101,""))</f>
        <v/>
      </c>
      <c r="U101" s="19">
        <f>IF(OR($R101="",$S101=""),"",$R101-$S101)</f>
        <v/>
      </c>
      <c r="V101" s="6">
        <f>IF($A101="","",IF(OR($D101="",$E101=""),"Angaben fehlen",IF($U101="","",IF($U101=0,"Anforderungen erfüllt",IF($T101&gt;=Parameter!$B$6,"Beobachtung","Lücke")))))</f>
        <v/>
      </c>
      <c r="W101" s="6">
        <f>IF($A101="","",IF(OR($D101="",$E101="",$O101="",$X101=""),"Angaben fehlen",IF($E101&lt;&gt;"Aktiv","Nicht freigegeben",IF($X101&lt;&gt;"Ja","Prüfung offen",IF($Q101&lt;0,"Unterweisung abgelaufen",IF($U101&gt;Parameter!$B$7,"Nicht freigegeben",IF($Q101&lt;=Parameter!$B$5,"Freigabe mit Frist","Freigegeben")))))))</f>
        <v/>
      </c>
      <c r="X101" s="15" t="n"/>
      <c r="Y101" s="15" t="n"/>
      <c r="Z101" s="16" t="n"/>
    </row>
    <row r="102" ht="23" customHeight="1">
      <c r="A102" s="15" t="n"/>
      <c r="B102" s="16" t="n"/>
      <c r="C102" s="15" t="n"/>
      <c r="D102" s="15" t="n"/>
      <c r="E102" s="15" t="n"/>
      <c r="F102" s="15" t="n"/>
      <c r="G102" s="15" t="n"/>
      <c r="H102" s="15" t="n"/>
      <c r="I102" s="15" t="n"/>
      <c r="J102" s="15" t="n"/>
      <c r="K102" s="15" t="n"/>
      <c r="L102" s="15" t="n"/>
      <c r="M102" s="15" t="n"/>
      <c r="N102" s="15" t="n"/>
      <c r="O102" s="17" t="n"/>
      <c r="P102" s="21">
        <f>IF(OR($A102="",$O102="",Parameter!$B$4=""),"",IFERROR(EDATE($O102,Parameter!$B$4),""))</f>
        <v/>
      </c>
      <c r="Q102" s="22">
        <f>IF($P102="","",IFERROR($P102-TODAY(),""))</f>
        <v/>
      </c>
      <c r="R102" s="22">
        <f>IF(OR($A102="",$D102=""),"",IFERROR(IF(VLOOKUP($D102,Parameter!$A$12:$J$17,2,FALSE)&gt;0,1,0)+IF(VLOOKUP($D102,Parameter!$A$12:$J$17,3,FALSE)&gt;0,1,0)+IF(VLOOKUP($D102,Parameter!$A$12:$J$17,4,FALSE)&gt;0,1,0)+IF(VLOOKUP($D102,Parameter!$A$12:$J$17,5,FALSE)&gt;0,1,0)+IF(VLOOKUP($D102,Parameter!$A$12:$J$17,6,FALSE)&gt;0,1,0)+IF(VLOOKUP($D102,Parameter!$A$12:$J$17,7,FALSE)&gt;0,1,0)+IF(VLOOKUP($D102,Parameter!$A$12:$J$17,8,FALSE)&gt;0,1,0)+IF(VLOOKUP($D102,Parameter!$A$12:$J$17,9,FALSE)&gt;0,1,0)+IF(VLOOKUP($D102,Parameter!$A$12:$J$17,10,FALSE)&gt;0,1,0),""))</f>
        <v/>
      </c>
      <c r="S102" s="22">
        <f>IF(OR($A102="",$D102=""),"",IFERROR(IF(VLOOKUP($D102,Parameter!$A$12:$J$17,2,FALSE)&gt;0,IF($F102&gt;=VLOOKUP($D102,Parameter!$A$12:$J$17,2,FALSE),1,0),0)+IF(VLOOKUP($D102,Parameter!$A$12:$J$17,3,FALSE)&gt;0,IF($G102&gt;=VLOOKUP($D102,Parameter!$A$12:$J$17,3,FALSE),1,0),0)+IF(VLOOKUP($D102,Parameter!$A$12:$J$17,4,FALSE)&gt;0,IF($H102&gt;=VLOOKUP($D102,Parameter!$A$12:$J$17,4,FALSE),1,0),0)+IF(VLOOKUP($D102,Parameter!$A$12:$J$17,5,FALSE)&gt;0,IF($I102&gt;=VLOOKUP($D102,Parameter!$A$12:$J$17,5,FALSE),1,0),0)+IF(VLOOKUP($D102,Parameter!$A$12:$J$17,6,FALSE)&gt;0,IF($J102&gt;=VLOOKUP($D102,Parameter!$A$12:$J$17,6,FALSE),1,0),0)+IF(VLOOKUP($D102,Parameter!$A$12:$J$17,7,FALSE)&gt;0,IF($K102&gt;=VLOOKUP($D102,Parameter!$A$12:$J$17,7,FALSE),1,0),0)+IF(VLOOKUP($D102,Parameter!$A$12:$J$17,8,FALSE)&gt;0,IF($L102&gt;=VLOOKUP($D102,Parameter!$A$12:$J$17,8,FALSE),1,0),0)+IF(VLOOKUP($D102,Parameter!$A$12:$J$17,9,FALSE)&gt;0,IF($M102&gt;=VLOOKUP($D102,Parameter!$A$12:$J$17,9,FALSE),1,0),0)+IF(VLOOKUP($D102,Parameter!$A$12:$J$17,10,FALSE)&gt;0,IF($N102&gt;=VLOOKUP($D102,Parameter!$A$12:$J$17,10,FALSE),1,0),0),""))</f>
        <v/>
      </c>
      <c r="T102" s="23">
        <f>IF(OR($R102="",$R102=0),"",IFERROR($S102/$R102,""))</f>
        <v/>
      </c>
      <c r="U102" s="22">
        <f>IF(OR($R102="",$S102=""),"",$R102-$S102)</f>
        <v/>
      </c>
      <c r="V102" s="4">
        <f>IF($A102="","",IF(OR($D102="",$E102=""),"Angaben fehlen",IF($U102="","",IF($U102=0,"Anforderungen erfüllt",IF($T102&gt;=Parameter!$B$6,"Beobachtung","Lücke")))))</f>
        <v/>
      </c>
      <c r="W102" s="4">
        <f>IF($A102="","",IF(OR($D102="",$E102="",$O102="",$X102=""),"Angaben fehlen",IF($E102&lt;&gt;"Aktiv","Nicht freigegeben",IF($X102&lt;&gt;"Ja","Prüfung offen",IF($Q102&lt;0,"Unterweisung abgelaufen",IF($U102&gt;Parameter!$B$7,"Nicht freigegeben",IF($Q102&lt;=Parameter!$B$5,"Freigabe mit Frist","Freigegeben")))))))</f>
        <v/>
      </c>
      <c r="X102" s="15" t="n"/>
      <c r="Y102" s="15" t="n"/>
      <c r="Z102" s="16" t="n"/>
    </row>
    <row r="103" ht="23" customHeight="1">
      <c r="A103" s="15" t="n"/>
      <c r="B103" s="16" t="n"/>
      <c r="C103" s="15" t="n"/>
      <c r="D103" s="15" t="n"/>
      <c r="E103" s="15" t="n"/>
      <c r="F103" s="15" t="n"/>
      <c r="G103" s="15" t="n"/>
      <c r="H103" s="15" t="n"/>
      <c r="I103" s="15" t="n"/>
      <c r="J103" s="15" t="n"/>
      <c r="K103" s="15" t="n"/>
      <c r="L103" s="15" t="n"/>
      <c r="M103" s="15" t="n"/>
      <c r="N103" s="15" t="n"/>
      <c r="O103" s="17" t="n"/>
      <c r="P103" s="18">
        <f>IF(OR($A103="",$O103="",Parameter!$B$4=""),"",IFERROR(EDATE($O103,Parameter!$B$4),""))</f>
        <v/>
      </c>
      <c r="Q103" s="19">
        <f>IF($P103="","",IFERROR($P103-TODAY(),""))</f>
        <v/>
      </c>
      <c r="R103" s="19">
        <f>IF(OR($A103="",$D103=""),"",IFERROR(IF(VLOOKUP($D103,Parameter!$A$12:$J$17,2,FALSE)&gt;0,1,0)+IF(VLOOKUP($D103,Parameter!$A$12:$J$17,3,FALSE)&gt;0,1,0)+IF(VLOOKUP($D103,Parameter!$A$12:$J$17,4,FALSE)&gt;0,1,0)+IF(VLOOKUP($D103,Parameter!$A$12:$J$17,5,FALSE)&gt;0,1,0)+IF(VLOOKUP($D103,Parameter!$A$12:$J$17,6,FALSE)&gt;0,1,0)+IF(VLOOKUP($D103,Parameter!$A$12:$J$17,7,FALSE)&gt;0,1,0)+IF(VLOOKUP($D103,Parameter!$A$12:$J$17,8,FALSE)&gt;0,1,0)+IF(VLOOKUP($D103,Parameter!$A$12:$J$17,9,FALSE)&gt;0,1,0)+IF(VLOOKUP($D103,Parameter!$A$12:$J$17,10,FALSE)&gt;0,1,0),""))</f>
        <v/>
      </c>
      <c r="S103" s="19">
        <f>IF(OR($A103="",$D103=""),"",IFERROR(IF(VLOOKUP($D103,Parameter!$A$12:$J$17,2,FALSE)&gt;0,IF($F103&gt;=VLOOKUP($D103,Parameter!$A$12:$J$17,2,FALSE),1,0),0)+IF(VLOOKUP($D103,Parameter!$A$12:$J$17,3,FALSE)&gt;0,IF($G103&gt;=VLOOKUP($D103,Parameter!$A$12:$J$17,3,FALSE),1,0),0)+IF(VLOOKUP($D103,Parameter!$A$12:$J$17,4,FALSE)&gt;0,IF($H103&gt;=VLOOKUP($D103,Parameter!$A$12:$J$17,4,FALSE),1,0),0)+IF(VLOOKUP($D103,Parameter!$A$12:$J$17,5,FALSE)&gt;0,IF($I103&gt;=VLOOKUP($D103,Parameter!$A$12:$J$17,5,FALSE),1,0),0)+IF(VLOOKUP($D103,Parameter!$A$12:$J$17,6,FALSE)&gt;0,IF($J103&gt;=VLOOKUP($D103,Parameter!$A$12:$J$17,6,FALSE),1,0),0)+IF(VLOOKUP($D103,Parameter!$A$12:$J$17,7,FALSE)&gt;0,IF($K103&gt;=VLOOKUP($D103,Parameter!$A$12:$J$17,7,FALSE),1,0),0)+IF(VLOOKUP($D103,Parameter!$A$12:$J$17,8,FALSE)&gt;0,IF($L103&gt;=VLOOKUP($D103,Parameter!$A$12:$J$17,8,FALSE),1,0),0)+IF(VLOOKUP($D103,Parameter!$A$12:$J$17,9,FALSE)&gt;0,IF($M103&gt;=VLOOKUP($D103,Parameter!$A$12:$J$17,9,FALSE),1,0),0)+IF(VLOOKUP($D103,Parameter!$A$12:$J$17,10,FALSE)&gt;0,IF($N103&gt;=VLOOKUP($D103,Parameter!$A$12:$J$17,10,FALSE),1,0),0),""))</f>
        <v/>
      </c>
      <c r="T103" s="20">
        <f>IF(OR($R103="",$R103=0),"",IFERROR($S103/$R103,""))</f>
        <v/>
      </c>
      <c r="U103" s="19">
        <f>IF(OR($R103="",$S103=""),"",$R103-$S103)</f>
        <v/>
      </c>
      <c r="V103" s="6">
        <f>IF($A103="","",IF(OR($D103="",$E103=""),"Angaben fehlen",IF($U103="","",IF($U103=0,"Anforderungen erfüllt",IF($T103&gt;=Parameter!$B$6,"Beobachtung","Lücke")))))</f>
        <v/>
      </c>
      <c r="W103" s="6">
        <f>IF($A103="","",IF(OR($D103="",$E103="",$O103="",$X103=""),"Angaben fehlen",IF($E103&lt;&gt;"Aktiv","Nicht freigegeben",IF($X103&lt;&gt;"Ja","Prüfung offen",IF($Q103&lt;0,"Unterweisung abgelaufen",IF($U103&gt;Parameter!$B$7,"Nicht freigegeben",IF($Q103&lt;=Parameter!$B$5,"Freigabe mit Frist","Freigegeben")))))))</f>
        <v/>
      </c>
      <c r="X103" s="15" t="n"/>
      <c r="Y103" s="15" t="n"/>
      <c r="Z103" s="16" t="n"/>
    </row>
    <row r="104" ht="23" customHeight="1">
      <c r="A104" s="15" t="n"/>
      <c r="B104" s="16" t="n"/>
      <c r="C104" s="15" t="n"/>
      <c r="D104" s="15" t="n"/>
      <c r="E104" s="15" t="n"/>
      <c r="F104" s="15" t="n"/>
      <c r="G104" s="15" t="n"/>
      <c r="H104" s="15" t="n"/>
      <c r="I104" s="15" t="n"/>
      <c r="J104" s="15" t="n"/>
      <c r="K104" s="15" t="n"/>
      <c r="L104" s="15" t="n"/>
      <c r="M104" s="15" t="n"/>
      <c r="N104" s="15" t="n"/>
      <c r="O104" s="17" t="n"/>
      <c r="P104" s="21">
        <f>IF(OR($A104="",$O104="",Parameter!$B$4=""),"",IFERROR(EDATE($O104,Parameter!$B$4),""))</f>
        <v/>
      </c>
      <c r="Q104" s="22">
        <f>IF($P104="","",IFERROR($P104-TODAY(),""))</f>
        <v/>
      </c>
      <c r="R104" s="22">
        <f>IF(OR($A104="",$D104=""),"",IFERROR(IF(VLOOKUP($D104,Parameter!$A$12:$J$17,2,FALSE)&gt;0,1,0)+IF(VLOOKUP($D104,Parameter!$A$12:$J$17,3,FALSE)&gt;0,1,0)+IF(VLOOKUP($D104,Parameter!$A$12:$J$17,4,FALSE)&gt;0,1,0)+IF(VLOOKUP($D104,Parameter!$A$12:$J$17,5,FALSE)&gt;0,1,0)+IF(VLOOKUP($D104,Parameter!$A$12:$J$17,6,FALSE)&gt;0,1,0)+IF(VLOOKUP($D104,Parameter!$A$12:$J$17,7,FALSE)&gt;0,1,0)+IF(VLOOKUP($D104,Parameter!$A$12:$J$17,8,FALSE)&gt;0,1,0)+IF(VLOOKUP($D104,Parameter!$A$12:$J$17,9,FALSE)&gt;0,1,0)+IF(VLOOKUP($D104,Parameter!$A$12:$J$17,10,FALSE)&gt;0,1,0),""))</f>
        <v/>
      </c>
      <c r="S104" s="22">
        <f>IF(OR($A104="",$D104=""),"",IFERROR(IF(VLOOKUP($D104,Parameter!$A$12:$J$17,2,FALSE)&gt;0,IF($F104&gt;=VLOOKUP($D104,Parameter!$A$12:$J$17,2,FALSE),1,0),0)+IF(VLOOKUP($D104,Parameter!$A$12:$J$17,3,FALSE)&gt;0,IF($G104&gt;=VLOOKUP($D104,Parameter!$A$12:$J$17,3,FALSE),1,0),0)+IF(VLOOKUP($D104,Parameter!$A$12:$J$17,4,FALSE)&gt;0,IF($H104&gt;=VLOOKUP($D104,Parameter!$A$12:$J$17,4,FALSE),1,0),0)+IF(VLOOKUP($D104,Parameter!$A$12:$J$17,5,FALSE)&gt;0,IF($I104&gt;=VLOOKUP($D104,Parameter!$A$12:$J$17,5,FALSE),1,0),0)+IF(VLOOKUP($D104,Parameter!$A$12:$J$17,6,FALSE)&gt;0,IF($J104&gt;=VLOOKUP($D104,Parameter!$A$12:$J$17,6,FALSE),1,0),0)+IF(VLOOKUP($D104,Parameter!$A$12:$J$17,7,FALSE)&gt;0,IF($K104&gt;=VLOOKUP($D104,Parameter!$A$12:$J$17,7,FALSE),1,0),0)+IF(VLOOKUP($D104,Parameter!$A$12:$J$17,8,FALSE)&gt;0,IF($L104&gt;=VLOOKUP($D104,Parameter!$A$12:$J$17,8,FALSE),1,0),0)+IF(VLOOKUP($D104,Parameter!$A$12:$J$17,9,FALSE)&gt;0,IF($M104&gt;=VLOOKUP($D104,Parameter!$A$12:$J$17,9,FALSE),1,0),0)+IF(VLOOKUP($D104,Parameter!$A$12:$J$17,10,FALSE)&gt;0,IF($N104&gt;=VLOOKUP($D104,Parameter!$A$12:$J$17,10,FALSE),1,0),0),""))</f>
        <v/>
      </c>
      <c r="T104" s="23">
        <f>IF(OR($R104="",$R104=0),"",IFERROR($S104/$R104,""))</f>
        <v/>
      </c>
      <c r="U104" s="22">
        <f>IF(OR($R104="",$S104=""),"",$R104-$S104)</f>
        <v/>
      </c>
      <c r="V104" s="4">
        <f>IF($A104="","",IF(OR($D104="",$E104=""),"Angaben fehlen",IF($U104="","",IF($U104=0,"Anforderungen erfüllt",IF($T104&gt;=Parameter!$B$6,"Beobachtung","Lücke")))))</f>
        <v/>
      </c>
      <c r="W104" s="4">
        <f>IF($A104="","",IF(OR($D104="",$E104="",$O104="",$X104=""),"Angaben fehlen",IF($E104&lt;&gt;"Aktiv","Nicht freigegeben",IF($X104&lt;&gt;"Ja","Prüfung offen",IF($Q104&lt;0,"Unterweisung abgelaufen",IF($U104&gt;Parameter!$B$7,"Nicht freigegeben",IF($Q104&lt;=Parameter!$B$5,"Freigabe mit Frist","Freigegeben")))))))</f>
        <v/>
      </c>
      <c r="X104" s="15" t="n"/>
      <c r="Y104" s="15" t="n"/>
      <c r="Z104" s="16" t="n"/>
    </row>
  </sheetData>
  <autoFilter ref="A4:Z104"/>
  <mergeCells count="1">
    <mergeCell ref="A1:Z1"/>
  </mergeCells>
  <conditionalFormatting sqref="D5:E104">
    <cfRule type="expression" priority="1" dxfId="0">
      <formula>AND($A5&lt;&gt;"",D5="")</formula>
    </cfRule>
  </conditionalFormatting>
  <conditionalFormatting sqref="O5:O104">
    <cfRule type="expression" priority="2" dxfId="0">
      <formula>AND($A5&lt;&gt;"",$O5="")</formula>
    </cfRule>
  </conditionalFormatting>
  <conditionalFormatting sqref="X5:X104">
    <cfRule type="expression" priority="3" dxfId="0">
      <formula>AND($A5&lt;&gt;"",$X5="")</formula>
    </cfRule>
  </conditionalFormatting>
  <conditionalFormatting sqref="Q5:Q104">
    <cfRule type="expression" priority="4" dxfId="0">
      <formula>AND($A5&lt;&gt;"",$Q5&lt;0)</formula>
    </cfRule>
    <cfRule type="expression" priority="5" dxfId="2">
      <formula>$W5="Freigabe mit Frist"</formula>
    </cfRule>
  </conditionalFormatting>
  <conditionalFormatting sqref="U5:U104">
    <cfRule type="expression" priority="6" dxfId="0">
      <formula>AND($A5&lt;&gt;"",$U5&gt;0)</formula>
    </cfRule>
  </conditionalFormatting>
  <conditionalFormatting sqref="V5:V104">
    <cfRule type="expression" priority="7" dxfId="0">
      <formula>OR($V5="Lücke",$V5="Angaben fehlen")</formula>
    </cfRule>
    <cfRule type="expression" priority="8" dxfId="2">
      <formula>$V5="Beobachtung"</formula>
    </cfRule>
  </conditionalFormatting>
  <conditionalFormatting sqref="W5:W104">
    <cfRule type="expression" priority="9" dxfId="1">
      <formula>$W5="Freigegeben"</formula>
    </cfRule>
    <cfRule type="expression" priority="10" dxfId="2">
      <formula>$W5="Freigabe mit Frist"</formula>
    </cfRule>
    <cfRule type="expression" priority="11" dxfId="0">
      <formula>OR($W5="Nicht freigegeben",$W5="Unterweisung abgelaufen",$W5="Angaben fehlen")</formula>
    </cfRule>
  </conditionalFormatting>
  <dataValidations count="8">
    <dataValidation sqref="A5:A104" showErrorMessage="1" showInputMessage="1" allowBlank="1" errorTitle="Ungültiger Teamcode" error="Teamcodes beginnen mit FIK- und enthalten höchstens 12 Zeichen." promptTitle="Fiktiver Teamcode" prompt="Beispiel: FIK-011" type="custom">
      <formula1>OR(A5="",AND(LEFT(A5,4)="FIK-",LEN(A5)&lt;=12))</formula1>
    </dataValidation>
    <dataValidation sqref="C5:C104" showErrorMessage="1" showInputMessage="1" allowBlank="1" errorTitle="Ungültiger Bereich" error="Bitte einen Bereich aus der Liste wählen." type="list">
      <formula1>INDIRECT("Parameter!$L$4:$L$8")</formula1>
    </dataValidation>
    <dataValidation sqref="D5:D104" showErrorMessage="1" showInputMessage="1" allowBlank="1" errorTitle="Ungültige Einsatzrolle" error="Bitte eine Einsatzrolle aus der Parameterliste wählen." type="list">
      <formula1>INDIRECT("Parameter!$A$12:$A$17")</formula1>
    </dataValidation>
    <dataValidation sqref="E5:E104" showErrorMessage="1" showInputMessage="1" allowBlank="1" errorTitle="Ungültiger Status" error="Bitte einen Beschäftigungsstatus aus der Liste wählen." type="list">
      <formula1>INDIRECT("Parameter!$M$4:$M$6")</formula1>
    </dataValidation>
    <dataValidation sqref="F5:N104" showErrorMessage="1" showInputMessage="1" allowBlank="1" errorTitle="Ungültige Niveaustufe" error="Zulässig sind ganze Niveaustufen von 0 bis 3." promptTitle="Niveaustufe" prompt="0 = nicht vorhanden, 1 = eingewiesen, 2 = selbstständig, 3 = anleitend" type="whole" operator="between">
      <formula1>0</formula1>
      <formula2>3</formula2>
    </dataValidation>
    <dataValidation sqref="O5:O104" showErrorMessage="1" showInputMessage="1" allowBlank="1" errorTitle="Ungültiges Datum" error="Das Datum muss zwischen 01.01.2021 und 31.12.2031 liegen." type="date" operator="between">
      <formula1>DATE(2021,1,1)</formula1>
      <formula2>DATE(2031,12,31)</formula2>
    </dataValidation>
    <dataValidation sqref="X5:X104" showErrorMessage="1" showInputMessage="1" allowBlank="1" errorTitle="Ungültige Auswahl" error="Bitte Ja oder Nein wählen." type="list">
      <formula1>INDIRECT("Parameter!$N$4:$N$5")</formula1>
    </dataValidation>
    <dataValidation sqref="Y5:Y104" showErrorMessage="1" showInputMessage="1" allowBlank="1" errorTitle="Ungültiger Zuständigkeitscode" error="Bitte einen fiktiven Zuständigkeitscode wählen." type="list">
      <formula1>INDIRECT("Parameter!$O$4:$O$8")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17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1" customWidth="1" min="1" max="1"/>
    <col width="14" customWidth="1" min="2" max="2"/>
    <col width="13" customWidth="1" min="3" max="3"/>
    <col width="42" customWidth="1" min="4" max="4"/>
    <col width="3" customWidth="1" min="5" max="5"/>
    <col width="3" customWidth="1" min="6" max="6"/>
    <col width="3" customWidth="1" min="7" max="7"/>
    <col width="3" customWidth="1" min="8" max="8"/>
    <col width="3" customWidth="1" min="9" max="9"/>
    <col width="19" customWidth="1" min="10" max="10"/>
    <col width="3" customWidth="1" min="11" max="11"/>
    <col width="21" customWidth="1" min="12" max="12"/>
    <col width="22" customWidth="1" min="13" max="13"/>
    <col width="14" customWidth="1" min="14" max="14"/>
    <col width="23" customWidth="1" min="15" max="15"/>
    <col width="27" customWidth="1" min="16" max="16"/>
  </cols>
  <sheetData>
    <row r="1" ht="28" customHeight="1">
      <c r="A1" s="1" t="inlineStr">
        <is>
          <t>Parameter – Qualifikationsmatrix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0" t="n"/>
      <c r="O1" s="30" t="n"/>
      <c r="P1" s="31" t="n"/>
    </row>
    <row r="2" ht="22" customHeight="1">
      <c r="A2" s="2" t="inlineStr">
        <is>
          <t>Gelbe Zellen enthalten veränderbare Annahmen, Mindestniveaus oder Auswahllisten.</t>
        </is>
      </c>
    </row>
    <row r="3" ht="32" customHeight="1">
      <c r="A3" s="3" t="inlineStr">
        <is>
          <t>Parameter</t>
        </is>
      </c>
      <c r="B3" s="3" t="inlineStr">
        <is>
          <t>Wert</t>
        </is>
      </c>
      <c r="C3" s="3" t="inlineStr">
        <is>
          <t>Einheit</t>
        </is>
      </c>
      <c r="D3" s="3" t="inlineStr">
        <is>
          <t>Verwendung</t>
        </is>
      </c>
      <c r="L3" s="3" t="inlineStr">
        <is>
          <t>Bereiche</t>
        </is>
      </c>
      <c r="M3" s="3" t="inlineStr">
        <is>
          <t>Beschäftigungsstatus</t>
        </is>
      </c>
      <c r="N3" s="3" t="inlineStr">
        <is>
          <t>Prüfung</t>
        </is>
      </c>
      <c r="O3" s="3" t="inlineStr">
        <is>
          <t>Zuständigkeitscodes</t>
        </is>
      </c>
      <c r="P3" s="3" t="inlineStr">
        <is>
          <t>Niveaubedeutung</t>
        </is>
      </c>
    </row>
    <row r="4">
      <c r="A4" s="12" t="inlineStr">
        <is>
          <t>Gültigkeitsdauer Unterweisung</t>
        </is>
      </c>
      <c r="B4" s="24" t="n">
        <v>12</v>
      </c>
      <c r="C4" s="25" t="inlineStr">
        <is>
          <t>Monate</t>
        </is>
      </c>
      <c r="D4" s="12" t="inlineStr">
        <is>
          <t>Berechnung der Spalte Gültig bis</t>
        </is>
      </c>
      <c r="L4" s="16" t="inlineStr">
        <is>
          <t>Küche</t>
        </is>
      </c>
      <c r="M4" s="16" t="inlineStr">
        <is>
          <t>Aktiv</t>
        </is>
      </c>
      <c r="N4" s="16" t="inlineStr">
        <is>
          <t>Ja</t>
        </is>
      </c>
      <c r="O4" s="16" t="inlineStr">
        <is>
          <t>FIK-LEIT-A</t>
        </is>
      </c>
      <c r="P4" s="16" t="inlineStr">
        <is>
          <t>0 – nicht vorhanden</t>
        </is>
      </c>
    </row>
    <row r="5">
      <c r="A5" s="13" t="inlineStr">
        <is>
          <t>Warnfrist vor Ablauf</t>
        </is>
      </c>
      <c r="B5" s="24" t="n">
        <v>30</v>
      </c>
      <c r="C5" s="26" t="inlineStr">
        <is>
          <t>Tage</t>
        </is>
      </c>
      <c r="D5" s="13" t="inlineStr">
        <is>
          <t>Kennzeichnung einer nahenden Frist</t>
        </is>
      </c>
      <c r="L5" s="16" t="inlineStr">
        <is>
          <t>Service</t>
        </is>
      </c>
      <c r="M5" s="16" t="inlineStr">
        <is>
          <t>Einarbeitung</t>
        </is>
      </c>
      <c r="N5" s="16" t="inlineStr">
        <is>
          <t>Nein</t>
        </is>
      </c>
      <c r="O5" s="16" t="inlineStr">
        <is>
          <t>FIK-LEIT-B</t>
        </is>
      </c>
      <c r="P5" s="16" t="inlineStr">
        <is>
          <t>1 – eingewiesen</t>
        </is>
      </c>
    </row>
    <row r="6">
      <c r="A6" s="12" t="inlineStr">
        <is>
          <t>Mindestquote für Beobachtung</t>
        </is>
      </c>
      <c r="B6" s="27" t="n">
        <v>0.8</v>
      </c>
      <c r="C6" s="25" t="inlineStr">
        <is>
          <t>Anteil</t>
        </is>
      </c>
      <c r="D6" s="12" t="inlineStr">
        <is>
          <t>Abgrenzung Beobachtung und Lücke</t>
        </is>
      </c>
      <c r="L6" s="16" t="inlineStr">
        <is>
          <t>Bar</t>
        </is>
      </c>
      <c r="M6" s="16" t="inlineStr">
        <is>
          <t>Pausiert</t>
        </is>
      </c>
      <c r="O6" s="16" t="inlineStr">
        <is>
          <t>FIK-LEIT-C</t>
        </is>
      </c>
      <c r="P6" s="16" t="inlineStr">
        <is>
          <t>2 – selbstständig</t>
        </is>
      </c>
    </row>
    <row r="7">
      <c r="A7" s="13" t="inlineStr">
        <is>
          <t>Maximal offene Pflichtfelder</t>
        </is>
      </c>
      <c r="B7" s="24" t="n">
        <v>0</v>
      </c>
      <c r="C7" s="26" t="inlineStr">
        <is>
          <t>Anzahl</t>
        </is>
      </c>
      <c r="D7" s="13" t="inlineStr">
        <is>
          <t>Interne Einsatzentscheidung</t>
        </is>
      </c>
      <c r="L7" s="16" t="inlineStr">
        <is>
          <t>Catering</t>
        </is>
      </c>
      <c r="O7" s="16" t="inlineStr">
        <is>
          <t>FIK-LEIT-D</t>
        </is>
      </c>
      <c r="P7" s="16" t="inlineStr">
        <is>
          <t>3 – anleitend</t>
        </is>
      </c>
    </row>
    <row r="8">
      <c r="L8" s="16" t="inlineStr">
        <is>
          <t>Spülküche</t>
        </is>
      </c>
      <c r="O8" s="16" t="inlineStr">
        <is>
          <t>FIK-LEIT-E</t>
        </is>
      </c>
    </row>
    <row r="9"/>
    <row r="10"/>
    <row r="11" ht="40" customHeight="1">
      <c r="A11" s="14" t="inlineStr">
        <is>
          <t>Einsatzrolle</t>
        </is>
      </c>
      <c r="B11" s="14" t="inlineStr">
        <is>
          <t>Hygiene</t>
        </is>
      </c>
      <c r="C11" s="14" t="inlineStr">
        <is>
          <t>Allergene</t>
        </is>
      </c>
      <c r="D11" s="14" t="inlineStr">
        <is>
          <t>Arbeitsschutz</t>
        </is>
      </c>
      <c r="E11" s="14" t="inlineStr">
        <is>
          <t>Service</t>
        </is>
      </c>
      <c r="F11" s="14" t="inlineStr">
        <is>
          <t>Kasse</t>
        </is>
      </c>
      <c r="G11" s="14" t="inlineStr">
        <is>
          <t>Küche</t>
        </is>
      </c>
      <c r="H11" s="14" t="inlineStr">
        <is>
          <t>Bar</t>
        </is>
      </c>
      <c r="I11" s="14" t="inlineStr">
        <is>
          <t>Cateringlogistik</t>
        </is>
      </c>
      <c r="J11" s="14" t="inlineStr">
        <is>
          <t>Führung</t>
        </is>
      </c>
    </row>
    <row r="12">
      <c r="A12" s="16" t="inlineStr">
        <is>
          <t>Küchenposten</t>
        </is>
      </c>
      <c r="B12" s="15" t="n">
        <v>2</v>
      </c>
      <c r="C12" s="15" t="n">
        <v>2</v>
      </c>
      <c r="D12" s="15" t="n">
        <v>2</v>
      </c>
      <c r="E12" s="15" t="n">
        <v>0</v>
      </c>
      <c r="F12" s="15" t="n">
        <v>0</v>
      </c>
      <c r="G12" s="15" t="n">
        <v>2</v>
      </c>
      <c r="H12" s="15" t="n">
        <v>0</v>
      </c>
      <c r="I12" s="15" t="n">
        <v>0</v>
      </c>
      <c r="J12" s="15" t="n">
        <v>0</v>
      </c>
    </row>
    <row r="13">
      <c r="A13" s="16" t="inlineStr">
        <is>
          <t>Servicekraft</t>
        </is>
      </c>
      <c r="B13" s="15" t="n">
        <v>2</v>
      </c>
      <c r="C13" s="15" t="n">
        <v>2</v>
      </c>
      <c r="D13" s="15" t="n">
        <v>1</v>
      </c>
      <c r="E13" s="15" t="n">
        <v>2</v>
      </c>
      <c r="F13" s="15" t="n">
        <v>1</v>
      </c>
      <c r="G13" s="15" t="n">
        <v>0</v>
      </c>
      <c r="H13" s="15" t="n">
        <v>0</v>
      </c>
      <c r="I13" s="15" t="n">
        <v>0</v>
      </c>
      <c r="J13" s="15" t="n">
        <v>0</v>
      </c>
    </row>
    <row r="14">
      <c r="A14" s="16" t="inlineStr">
        <is>
          <t>Barposten</t>
        </is>
      </c>
      <c r="B14" s="15" t="n">
        <v>2</v>
      </c>
      <c r="C14" s="15" t="n">
        <v>2</v>
      </c>
      <c r="D14" s="15" t="n">
        <v>1</v>
      </c>
      <c r="E14" s="15" t="n">
        <v>1</v>
      </c>
      <c r="F14" s="15" t="n">
        <v>1</v>
      </c>
      <c r="G14" s="15" t="n">
        <v>0</v>
      </c>
      <c r="H14" s="15" t="n">
        <v>2</v>
      </c>
      <c r="I14" s="15" t="n">
        <v>0</v>
      </c>
      <c r="J14" s="15" t="n">
        <v>0</v>
      </c>
    </row>
    <row r="15">
      <c r="A15" s="16" t="inlineStr">
        <is>
          <t>Veranstaltungslogistik</t>
        </is>
      </c>
      <c r="B15" s="15" t="n">
        <v>1</v>
      </c>
      <c r="C15" s="15" t="n">
        <v>1</v>
      </c>
      <c r="D15" s="15" t="n">
        <v>2</v>
      </c>
      <c r="E15" s="15" t="n">
        <v>1</v>
      </c>
      <c r="F15" s="15" t="n">
        <v>0</v>
      </c>
      <c r="G15" s="15" t="n">
        <v>0</v>
      </c>
      <c r="H15" s="15" t="n">
        <v>0</v>
      </c>
      <c r="I15" s="15" t="n">
        <v>2</v>
      </c>
      <c r="J15" s="15" t="n">
        <v>0</v>
      </c>
    </row>
    <row r="16">
      <c r="A16" s="16" t="inlineStr">
        <is>
          <t>Spülorganisation</t>
        </is>
      </c>
      <c r="B16" s="15" t="n">
        <v>2</v>
      </c>
      <c r="C16" s="15" t="n">
        <v>1</v>
      </c>
      <c r="D16" s="15" t="n">
        <v>2</v>
      </c>
      <c r="E16" s="15" t="n">
        <v>0</v>
      </c>
      <c r="F16" s="15" t="n">
        <v>0</v>
      </c>
      <c r="G16" s="15" t="n">
        <v>0</v>
      </c>
      <c r="H16" s="15" t="n">
        <v>0</v>
      </c>
      <c r="I16" s="15" t="n">
        <v>0</v>
      </c>
      <c r="J16" s="15" t="n">
        <v>0</v>
      </c>
    </row>
    <row r="17">
      <c r="A17" s="16" t="inlineStr">
        <is>
          <t>Schichtkoordination</t>
        </is>
      </c>
      <c r="B17" s="15" t="n">
        <v>2</v>
      </c>
      <c r="C17" s="15" t="n">
        <v>2</v>
      </c>
      <c r="D17" s="15" t="n">
        <v>2</v>
      </c>
      <c r="E17" s="15" t="n">
        <v>2</v>
      </c>
      <c r="F17" s="15" t="n">
        <v>1</v>
      </c>
      <c r="G17" s="15" t="n">
        <v>1</v>
      </c>
      <c r="H17" s="15" t="n">
        <v>1</v>
      </c>
      <c r="I17" s="15" t="n">
        <v>1</v>
      </c>
      <c r="J17" s="15" t="n">
        <v>2</v>
      </c>
    </row>
  </sheetData>
  <mergeCells count="1">
    <mergeCell ref="A1:P1"/>
  </mergeCells>
  <dataValidations count="5">
    <dataValidation sqref="B4" showErrorMessage="1" showInputMessage="1" allowBlank="0" errorTitle="Ungültige Gültigkeitsdauer" error="Bitte eine ganze Monatszahl zwischen 1 und 60 eingeben." type="whole" operator="between">
      <formula1>1</formula1>
      <formula2>60</formula2>
    </dataValidation>
    <dataValidation sqref="B5" showErrorMessage="1" showInputMessage="1" allowBlank="0" errorTitle="Ungültige Warnfrist" error="Bitte eine ganze Tageszahl zwischen 0 und 365 eingeben." type="whole" operator="between">
      <formula1>0</formula1>
      <formula2>365</formula2>
    </dataValidation>
    <dataValidation sqref="B6" showErrorMessage="1" showInputMessage="1" allowBlank="0" errorTitle="Ungültige Mindestquote" error="Bitte einen Anteil zwischen 0 und 1 eingeben." type="decimal" operator="between">
      <formula1>0</formula1>
      <formula2>1</formula2>
    </dataValidation>
    <dataValidation sqref="B7" showErrorMessage="1" showInputMessage="1" allowBlank="0" errorTitle="Ungültige Grenze" error="Bitte eine ganze Anzahl zwischen 0 und 9 eingeben." type="whole" operator="between">
      <formula1>0</formula1>
      <formula2>9</formula2>
    </dataValidation>
    <dataValidation sqref="B12:J17" showErrorMessage="1" showInputMessage="1" allowBlank="0" errorTitle="Ungültiges Mindestniveau" error="Mindestniveaus müssen zwischen 0 und 3 liegen." type="whole" operator="between">
      <formula1>0</formula1>
      <formula2>3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7" customWidth="1" min="1" max="1"/>
    <col width="118" customWidth="1" min="2" max="2"/>
    <col width="4" customWidth="1" min="3" max="3"/>
    <col width="4" customWidth="1" min="4" max="4"/>
    <col width="4" customWidth="1" min="5" max="5"/>
    <col width="4" customWidth="1" min="6" max="6"/>
  </cols>
  <sheetData>
    <row r="1" ht="28" customHeight="1">
      <c r="A1" s="1" t="inlineStr">
        <is>
          <t>Hinweise zur Nutzung</t>
        </is>
      </c>
      <c r="B1" s="30" t="n"/>
      <c r="C1" s="30" t="n"/>
      <c r="D1" s="30" t="n"/>
      <c r="E1" s="30" t="n"/>
      <c r="F1" s="31" t="n"/>
    </row>
    <row r="2" ht="22" customHeight="1">
      <c r="A2" s="2" t="inlineStr">
        <is>
          <t>Kurze Erläuterungen zu Eingaben, Formeln und Grenzen der Arbeitsmappe.</t>
        </is>
      </c>
    </row>
    <row r="3">
      <c r="A3" s="3" t="inlineStr">
        <is>
          <t>Thema</t>
        </is>
      </c>
      <c r="B3" s="3" t="inlineStr">
        <is>
          <t>Hinweis</t>
        </is>
      </c>
    </row>
    <row r="4" ht="58" customHeight="1">
      <c r="A4" s="28" t="inlineStr">
        <is>
          <t>Bearbeitung</t>
        </is>
      </c>
      <c r="B4" s="12" t="inlineStr">
        <is>
          <t>Nur gelb markierte Zellen sind für Eingaben oder veränderbare Annahmen vorgesehen. Die vorbereiteten Profilzeilen reichen von 5 bis 104.</t>
        </is>
      </c>
    </row>
    <row r="5" ht="58" customHeight="1">
      <c r="A5" s="29" t="inlineStr">
        <is>
          <t>Niveaustufen</t>
        </is>
      </c>
      <c r="B5" s="13" t="inlineStr">
        <is>
          <t>0 bedeutet nicht vorhanden, 1 eingewiesen, 2 selbstständig und 3 anleitend. Die Mindeststufen je Einsatzrolle stehen im Blatt Parameter.</t>
        </is>
      </c>
    </row>
    <row r="6" ht="58" customHeight="1">
      <c r="A6" s="28" t="inlineStr">
        <is>
          <t>Einsatzentscheidung</t>
        </is>
      </c>
      <c r="B6" s="12" t="inlineStr">
        <is>
          <t>Die Spalte Einsatzfreigabe ist eine interne Planungshilfe. Sie berücksichtigt Beschäftigungsstatus, Prüfung, Unterweisungsfrist und offene Pflichtfelder.</t>
        </is>
      </c>
    </row>
    <row r="7" ht="58" customHeight="1">
      <c r="A7" s="29" t="inlineStr">
        <is>
          <t>Erste Formelzeile</t>
        </is>
      </c>
      <c r="B7" s="13" t="inlineStr">
        <is>
          <t>Zeile 5: P nutzt O5 und Parameter!B4; Q berechnet P5 minus TODAY(); R und S vergleichen F5:N5 über VLOOKUP mit Parameter!A12:J17; T berechnet S5/R5 mit IFERROR; U berechnet R5-S5; V und W bewerten Status, Frist und Prüfung.</t>
        </is>
      </c>
    </row>
    <row r="8" ht="58" customHeight="1">
      <c r="A8" s="28" t="inlineStr">
        <is>
          <t>Mittlere Formelzeile</t>
        </is>
      </c>
      <c r="B8" s="12" t="inlineStr">
        <is>
          <t>Zeile 54 verwendet dieselbe Logik mit O54, F54:N54, D54, E54 und X54. Suchvorgänge sind mit IFERROR abgesichert. Ist A54 leer, bleiben P54:W54 optisch leer.</t>
        </is>
      </c>
    </row>
    <row r="9" ht="58" customHeight="1">
      <c r="A9" s="29" t="inlineStr">
        <is>
          <t>Letzte Formelzeile</t>
        </is>
      </c>
      <c r="B9" s="13" t="inlineStr">
        <is>
          <t>Zeile 104 verwendet dieselbe Logik mit O104, F104:N104, D104, E104 und X104. Ist A104 leer, bleiben P104:W104 optisch leer.</t>
        </is>
      </c>
    </row>
    <row r="10" ht="58" customHeight="1">
      <c r="A10" s="28" t="inlineStr">
        <is>
          <t>Übersicht</t>
        </is>
      </c>
      <c r="B10" s="12" t="inlineStr">
        <is>
          <t>Die Übersicht zählt Statuswerte aus W5:W104, summiert offene Pflichtfelder aus U5:U104 und mittelt die Erfüllungsquote aus T5:T104. Die Freigabequote teilt freigegebene aktive Profile durch alle aktiven Profile und ist mit IFERROR abgesichert.</t>
        </is>
      </c>
    </row>
    <row r="11" ht="58" customHeight="1">
      <c r="A11" s="29" t="inlineStr">
        <is>
          <t>Beispiele</t>
        </is>
      </c>
      <c r="B11" s="13" t="inlineStr">
        <is>
          <t>Die Profile FIK-001 bis FIK-010, ihre Bezeichnungen und alle Zuständigkeitscodes sind ausschließlich fiktive Prüfdaten.</t>
        </is>
      </c>
    </row>
    <row r="12" ht="58" customHeight="1">
      <c r="A12" s="28" t="inlineStr">
        <is>
          <t>Abgrenzung</t>
        </is>
      </c>
      <c r="B12" s="12" t="inlineStr">
        <is>
          <t>Die Arbeitsmappe bietet keine Zertifizierung, keine amtliche Bestätigung, keine Rechtsberatung, keine ERP-Funktion und keine Echtzeitsynchronisierung.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2026-09-09T04:05:23Z</dcterms:created>
  <dcterms:modified xmlns:dcterms="http://purl.org/dc/terms/" xmlns:xsi="http://www.w3.org/2001/XMLSchema-instance" xsi:type="dcterms:W3CDTF">2026-09-09T04:05:23Z</dcterms:modified>
</cp:coreProperties>
</file>