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lkulatio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'Kalkulation'!$A$4:$V$104</definedName>
    <definedName name="_xlnm._FilterDatabase" localSheetId="2" hidden="1">'Parameter'!$A$3:$D$12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[$€-407]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66717D"/>
      <sz val="9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A84F2A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5" fillId="3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Ø Ziel-Brutto je Kategorie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'Übersicht'!$A$13:$A$17</f>
            </numRef>
          </cat>
          <val>
            <numRef>
              <f>'Übersicht'!$C$13:$C$17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numFmt formatCode="0.0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Redaktion</author>
  </authors>
  <commentList>
    <comment ref="J5" authorId="0" shapeId="0">
      <text>
        <t>Formelprüfung für vorbereitete Zeile 5: Verwendet den individuellen Aufschlag aus Spalte I. Ist I leer, wird der Standard-Aufschlag aus Parameter!B4 eingesetzt. Bei leerem Artikel bleibt das Ergebnis leer.</t>
      </text>
    </comment>
    <comment ref="L5" authorId="0" shapeId="0">
      <text>
        <t>Formelprüfung für vorbereitete Zeile 5: Sucht das Steuerprofil aus Spalte K mit VLOOKUP in Parameter!A17:B19. IFERROR gibt bei einem fehlenden Treffer eine leere Anzeige zurück.</t>
      </text>
    </comment>
    <comment ref="M5" authorId="0" shapeId="0">
      <text>
        <t>Formelprüfung für vorbereitete Zeile 5: Addiert Zutatenkosten aus Spalte G und weitere variable Kosten aus Spalte H. Unvollständige oder leere Artikelzeilen bleiben leer.</t>
      </text>
    </comment>
    <comment ref="N5" authorId="0" shapeId="0">
      <text>
        <t>Formelprüfung für vorbereitete Zeile 5: Berechnet den Ziel-Nettoverkaufspreis aus Selbstkosten in Spalte M und wirksamem Aufschlag in Spalte J.</t>
      </text>
    </comment>
    <comment ref="P5" authorId="0" shapeId="0">
      <text>
        <t>Formelprüfung für vorbereitete Zeile 5: Berechnet und rundet den Ziel-Bruttopreis aus Ziel-Netto und MwSt-Betrag. Die Teilung durch den Rundungsschritt ist mit IFERROR abgesichert.</t>
      </text>
    </comment>
    <comment ref="R5" authorId="0" shapeId="0">
      <text>
        <t>Formelprüfung für vorbereitete Zeile 5: Abweichung in Euro: aktueller Bruttopreis aus Spalte Q minus Ziel-Bruttopreis aus Spalte P. Fehlende Preise ergeben eine leere Anzeige.</t>
      </text>
    </comment>
    <comment ref="S5" authorId="0" shapeId="0">
      <text>
        <t>Formelprüfung für vorbereitete Zeile 5: Prozentuale Abweichung: Abweichung aus Spalte R geteilt durch Ziel-Bruttopreis aus Spalte P. IFERROR verhindert Divisionsfehler.</t>
      </text>
    </comment>
    <comment ref="T5" authorId="0" shapeId="0">
      <text>
        <t>Formelprüfung für vorbereitete Zeile 5: Wareneinsatzquote: Zutatenkosten aus Spalte G geteilt durch den aus Spalte Q und dem MwSt-Satz ermittelten Nettoerlös. IFERROR verhindert Divisionsfehler.</t>
      </text>
    </comment>
    <comment ref="V5" authorId="0" shapeId="0">
      <text>
        <t>Formelprüfung für vorbereitete Zeile 5: Prüft Pflichtangaben, Preisunterschreitung und Wareneinsatzquote gegen die veränderbaren Schwellenwerte im Blatt Parameter.</t>
      </text>
    </comment>
    <comment ref="J55" authorId="0" shapeId="0">
      <text>
        <t>Formelprüfung für vorbereitete Zeile 55: Verwendet den individuellen Aufschlag aus Spalte I. Ist I leer, wird der Standard-Aufschlag aus Parameter!B4 eingesetzt. Bei leerem Artikel bleibt das Ergebnis leer.</t>
      </text>
    </comment>
    <comment ref="L55" authorId="0" shapeId="0">
      <text>
        <t>Formelprüfung für vorbereitete Zeile 55: Sucht das Steuerprofil aus Spalte K mit VLOOKUP in Parameter!A17:B19. IFERROR gibt bei einem fehlenden Treffer eine leere Anzeige zurück.</t>
      </text>
    </comment>
    <comment ref="M55" authorId="0" shapeId="0">
      <text>
        <t>Formelprüfung für vorbereitete Zeile 55: Addiert Zutatenkosten aus Spalte G und weitere variable Kosten aus Spalte H. Unvollständige oder leere Artikelzeilen bleiben leer.</t>
      </text>
    </comment>
    <comment ref="N55" authorId="0" shapeId="0">
      <text>
        <t>Formelprüfung für vorbereitete Zeile 55: Berechnet den Ziel-Nettoverkaufspreis aus Selbstkosten in Spalte M und wirksamem Aufschlag in Spalte J.</t>
      </text>
    </comment>
    <comment ref="P55" authorId="0" shapeId="0">
      <text>
        <t>Formelprüfung für vorbereitete Zeile 55: Berechnet und rundet den Ziel-Bruttopreis aus Ziel-Netto und MwSt-Betrag. Die Teilung durch den Rundungsschritt ist mit IFERROR abgesichert.</t>
      </text>
    </comment>
    <comment ref="R55" authorId="0" shapeId="0">
      <text>
        <t>Formelprüfung für vorbereitete Zeile 55: Abweichung in Euro: aktueller Bruttopreis aus Spalte Q minus Ziel-Bruttopreis aus Spalte P. Fehlende Preise ergeben eine leere Anzeige.</t>
      </text>
    </comment>
    <comment ref="S55" authorId="0" shapeId="0">
      <text>
        <t>Formelprüfung für vorbereitete Zeile 55: Prozentuale Abweichung: Abweichung aus Spalte R geteilt durch Ziel-Bruttopreis aus Spalte P. IFERROR verhindert Divisionsfehler.</t>
      </text>
    </comment>
    <comment ref="T55" authorId="0" shapeId="0">
      <text>
        <t>Formelprüfung für vorbereitete Zeile 55: Wareneinsatzquote: Zutatenkosten aus Spalte G geteilt durch den aus Spalte Q und dem MwSt-Satz ermittelten Nettoerlös. IFERROR verhindert Divisionsfehler.</t>
      </text>
    </comment>
    <comment ref="V55" authorId="0" shapeId="0">
      <text>
        <t>Formelprüfung für vorbereitete Zeile 55: Prüft Pflichtangaben, Preisunterschreitung und Wareneinsatzquote gegen die veränderbaren Schwellenwerte im Blatt Parameter.</t>
      </text>
    </comment>
    <comment ref="J104" authorId="0" shapeId="0">
      <text>
        <t>Formelprüfung für vorbereitete Zeile 104: Verwendet den individuellen Aufschlag aus Spalte I. Ist I leer, wird der Standard-Aufschlag aus Parameter!B4 eingesetzt. Bei leerem Artikel bleibt das Ergebnis leer.</t>
      </text>
    </comment>
    <comment ref="L104" authorId="0" shapeId="0">
      <text>
        <t>Formelprüfung für vorbereitete Zeile 104: Sucht das Steuerprofil aus Spalte K mit VLOOKUP in Parameter!A17:B19. IFERROR gibt bei einem fehlenden Treffer eine leere Anzeige zurück.</t>
      </text>
    </comment>
    <comment ref="M104" authorId="0" shapeId="0">
      <text>
        <t>Formelprüfung für vorbereitete Zeile 104: Addiert Zutatenkosten aus Spalte G und weitere variable Kosten aus Spalte H. Unvollständige oder leere Artikelzeilen bleiben leer.</t>
      </text>
    </comment>
    <comment ref="N104" authorId="0" shapeId="0">
      <text>
        <t>Formelprüfung für vorbereitete Zeile 104: Berechnet den Ziel-Nettoverkaufspreis aus Selbstkosten in Spalte M und wirksamem Aufschlag in Spalte J.</t>
      </text>
    </comment>
    <comment ref="P104" authorId="0" shapeId="0">
      <text>
        <t>Formelprüfung für vorbereitete Zeile 104: Berechnet und rundet den Ziel-Bruttopreis aus Ziel-Netto und MwSt-Betrag. Die Teilung durch den Rundungsschritt ist mit IFERROR abgesichert.</t>
      </text>
    </comment>
    <comment ref="R104" authorId="0" shapeId="0">
      <text>
        <t>Formelprüfung für vorbereitete Zeile 104: Abweichung in Euro: aktueller Bruttopreis aus Spalte Q minus Ziel-Bruttopreis aus Spalte P. Fehlende Preise ergeben eine leere Anzeige.</t>
      </text>
    </comment>
    <comment ref="S104" authorId="0" shapeId="0">
      <text>
        <t>Formelprüfung für vorbereitete Zeile 104: Prozentuale Abweichung: Abweichung aus Spalte R geteilt durch Ziel-Bruttopreis aus Spalte P. IFERROR verhindert Divisionsfehler.</t>
      </text>
    </comment>
    <comment ref="T104" authorId="0" shapeId="0">
      <text>
        <t>Formelprüfung für vorbereitete Zeile 104: Wareneinsatzquote: Zutatenkosten aus Spalte G geteilt durch den aus Spalte Q und dem MwSt-Satz ermittelten Nettoerlös. IFERROR verhindert Divisionsfehler.</t>
      </text>
    </comment>
    <comment ref="V104" authorId="0" shapeId="0">
      <text>
        <t>Formelprüfung für vorbereitete Zeile 104: Prüft Pflichtangaben, Preisunterschreitung und Wareneinsatzquote gegen die veränderbaren Schwellenwerte im Blatt Parameter.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0" customWidth="1" min="3" max="3"/>
    <col width="23" customWidth="1" min="4" max="4"/>
    <col width="15" customWidth="1" min="5" max="5"/>
    <col width="3" customWidth="1" min="6" max="6"/>
    <col width="27" customWidth="1" min="7" max="7"/>
    <col width="24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Übersicht Preiskalkulation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9" t="n"/>
    </row>
    <row r="2">
      <c r="A2" s="3" t="inlineStr">
        <is>
          <t>Kennzahlen, Zeiträume und Warnungen aus dem Blatt Kalkulation</t>
        </is>
      </c>
    </row>
    <row r="3">
      <c r="A3" s="4" t="inlineStr">
        <is>
          <t>Zeitraum und Datenlage</t>
        </is>
      </c>
      <c r="B3" s="4" t="n"/>
      <c r="D3" s="4" t="inlineStr">
        <is>
          <t>Kosten und Preise</t>
        </is>
      </c>
      <c r="E3" s="4" t="n"/>
      <c r="G3" s="4" t="inlineStr">
        <is>
          <t>Quoten und Warnungen</t>
        </is>
      </c>
      <c r="H3" s="4" t="n"/>
    </row>
    <row r="4">
      <c r="A4" s="5" t="inlineStr">
        <is>
          <t>Zeitraum von</t>
        </is>
      </c>
      <c r="B4" s="40">
        <f>IF(COUNT(Kalkulation!$B$5:$B$104)=0,"",MIN(Kalkulation!$B$5:$B$104))</f>
        <v/>
      </c>
      <c r="D4" s="5" t="inlineStr">
        <is>
          <t>Ø Zutatenkosten netto</t>
        </is>
      </c>
      <c r="E4" s="41">
        <f>IFERROR(AVERAGE(Kalkulation!$G$5:$G$104),"")</f>
        <v/>
      </c>
      <c r="G4" s="5" t="inlineStr">
        <is>
          <t>Ø wirksamer Aufschlag</t>
        </is>
      </c>
      <c r="H4" s="42">
        <f>IFERROR(AVERAGE(Kalkulation!$J$5:$J$104),"")</f>
        <v/>
      </c>
    </row>
    <row r="5">
      <c r="A5" s="9" t="inlineStr">
        <is>
          <t>Zeitraum bis</t>
        </is>
      </c>
      <c r="B5" s="43">
        <f>IF(COUNT(Kalkulation!$B$5:$B$104)=0,"",MAX(Kalkulation!$B$5:$B$104))</f>
        <v/>
      </c>
      <c r="D5" s="9" t="inlineStr">
        <is>
          <t>Ø weitere variable Kosten</t>
        </is>
      </c>
      <c r="E5" s="44">
        <f>IFERROR(AVERAGE(Kalkulation!$H$5:$H$104),"")</f>
        <v/>
      </c>
      <c r="G5" s="9" t="inlineStr">
        <is>
          <t>Ø Wareneinsatzquote</t>
        </is>
      </c>
      <c r="H5" s="45">
        <f>IFERROR(AVERAGE(Kalkulation!$T$5:$T$104),"")</f>
        <v/>
      </c>
    </row>
    <row r="6">
      <c r="A6" s="5" t="inlineStr">
        <is>
          <t>Kalkulationen</t>
        </is>
      </c>
      <c r="B6" s="13">
        <f>COUNTIF(Kalkulation!$C$5:$C$104,"?*")</f>
        <v/>
      </c>
      <c r="D6" s="5" t="inlineStr">
        <is>
          <t>Ø Selbstkosten netto</t>
        </is>
      </c>
      <c r="E6" s="41">
        <f>IFERROR(AVERAGE(Kalkulation!$M$5:$M$104),"")</f>
        <v/>
      </c>
      <c r="G6" s="5" t="inlineStr">
        <is>
          <t>Preis unter Ziel</t>
        </is>
      </c>
      <c r="H6" s="13">
        <f>COUNTIF(Kalkulation!$V$5:$V$104,"Preis unter Ziel")</f>
        <v/>
      </c>
    </row>
    <row r="7">
      <c r="A7" s="9" t="inlineStr">
        <is>
          <t>Davon freigegeben</t>
        </is>
      </c>
      <c r="B7" s="14">
        <f>COUNTIF(Kalkulation!$U$5:$U$104,"Freigegeben")</f>
        <v/>
      </c>
      <c r="D7" s="9" t="inlineStr">
        <is>
          <t>Ø Ziel-Brutto</t>
        </is>
      </c>
      <c r="E7" s="44">
        <f>IFERROR(AVERAGE(Kalkulation!$P$5:$P$104),"")</f>
        <v/>
      </c>
      <c r="G7" s="9" t="inlineStr">
        <is>
          <t>Wareneinsatzquote hoch</t>
        </is>
      </c>
      <c r="H7" s="14">
        <f>COUNTIF(Kalkulation!$V$5:$V$104,"Wareneinsatzquote hoch")</f>
        <v/>
      </c>
    </row>
    <row r="8">
      <c r="A8" s="5" t="inlineStr">
        <is>
          <t>Davon inaktiv</t>
        </is>
      </c>
      <c r="B8" s="13">
        <f>COUNTIF(Kalkulation!$U$5:$U$104,"Inaktiv")</f>
        <v/>
      </c>
      <c r="D8" s="5" t="inlineStr">
        <is>
          <t>Ø aktueller Bruttopreis</t>
        </is>
      </c>
      <c r="E8" s="41">
        <f>IFERROR(AVERAGE(Kalkulation!$Q$5:$Q$104),"")</f>
        <v/>
      </c>
      <c r="G8" s="5" t="inlineStr">
        <is>
          <t>Im Rahmen</t>
        </is>
      </c>
      <c r="H8" s="13">
        <f>COUNTIF(Kalkulation!$V$5:$V$104,"Im Rahmen")</f>
        <v/>
      </c>
    </row>
    <row r="9">
      <c r="A9" s="9" t="inlineStr">
        <is>
          <t>Fehlende Angaben</t>
        </is>
      </c>
      <c r="B9" s="14">
        <f>COUNTIF(Kalkulation!$V$5:$V$104,"Angaben fehlen")</f>
        <v/>
      </c>
      <c r="D9" s="9" t="inlineStr">
        <is>
          <t>Ø Abweichung</t>
        </is>
      </c>
      <c r="E9" s="44">
        <f>IFERROR(AVERAGE(Kalkulation!$R$5:$R$104),"")</f>
        <v/>
      </c>
      <c r="G9" s="9" t="inlineStr">
        <is>
          <t>Prüfbedarf gesamt</t>
        </is>
      </c>
      <c r="H9" s="14">
        <f>COUNTIF(Kalkulation!$V$5:$V$104,"Preis unter Ziel")+COUNTIF(Kalkulation!$V$5:$V$104,"Wareneinsatzquote hoch")+COUNTIF(Kalkulation!$V$5:$V$104,"Angaben fehlen")+COUNTIF(Kalkulation!$V$5:$V$104,"Parameter prüfen")</f>
        <v/>
      </c>
    </row>
    <row r="10">
      <c r="G10" s="5" t="inlineStr">
        <is>
          <t>Gesamtwarnung</t>
        </is>
      </c>
      <c r="H10" s="15">
        <f>IF(H9=0,"Keine Warnung aus befüllten Zeilen","Prüfung erforderlich")</f>
        <v/>
      </c>
    </row>
    <row r="12" ht="42" customHeight="1">
      <c r="A12" s="16" t="inlineStr">
        <is>
          <t>Kategorie</t>
        </is>
      </c>
      <c r="B12" s="16" t="inlineStr">
        <is>
          <t>Anzahl</t>
        </is>
      </c>
      <c r="C12" s="16" t="inlineStr">
        <is>
          <t>Ø Ziel-Brutto</t>
        </is>
      </c>
      <c r="D12" s="16" t="inlineStr">
        <is>
          <t>Ø aktueller Bruttopreis</t>
        </is>
      </c>
      <c r="E12" s="16" t="inlineStr">
        <is>
          <t>Prüfbedarf</t>
        </is>
      </c>
    </row>
    <row r="13">
      <c r="A13" s="9" t="inlineStr">
        <is>
          <t>Speise</t>
        </is>
      </c>
      <c r="B13" s="17">
        <f>COUNTIF(Kalkulation!$D$5:$D$104,$A13)</f>
        <v/>
      </c>
      <c r="C13" s="46">
        <f>IFERROR(SUMIF(Kalkulation!$D$5:$D$104,$A13,Kalkulation!$P$5:$P$104)/COUNTIFS(Kalkulation!$D$5:$D$104,$A13,Kalkulation!$P$5:$P$104,"&gt;0"),"")</f>
        <v/>
      </c>
      <c r="D13" s="46">
        <f>IFERROR(SUMIF(Kalkulation!$D$5:$D$104,$A13,Kalkulation!$Q$5:$Q$104)/COUNTIFS(Kalkulation!$D$5:$D$104,$A13,Kalkulation!$Q$5:$Q$104,"&gt;0"),"")</f>
        <v/>
      </c>
      <c r="E13" s="17">
        <f>COUNTIFS(Kalkulation!$D$5:$D$104,$A13,Kalkulation!$V$5:$V$104,"&lt;&gt;Im Rahmen",Kalkulation!$V$5:$V$104,"&lt;&gt;Inaktiv",Kalkulation!$V$5:$V$104,"&lt;&gt;")</f>
        <v/>
      </c>
    </row>
    <row r="14">
      <c r="A14" s="5" t="inlineStr">
        <is>
          <t>Getränk</t>
        </is>
      </c>
      <c r="B14" s="19">
        <f>COUNTIF(Kalkulation!$D$5:$D$104,$A14)</f>
        <v/>
      </c>
      <c r="C14" s="47">
        <f>IFERROR(SUMIF(Kalkulation!$D$5:$D$104,$A14,Kalkulation!$P$5:$P$104)/COUNTIFS(Kalkulation!$D$5:$D$104,$A14,Kalkulation!$P$5:$P$104,"&gt;0"),"")</f>
        <v/>
      </c>
      <c r="D14" s="47">
        <f>IFERROR(SUMIF(Kalkulation!$D$5:$D$104,$A14,Kalkulation!$Q$5:$Q$104)/COUNTIFS(Kalkulation!$D$5:$D$104,$A14,Kalkulation!$Q$5:$Q$104,"&gt;0"),"")</f>
        <v/>
      </c>
      <c r="E14" s="19">
        <f>COUNTIFS(Kalkulation!$D$5:$D$104,$A14,Kalkulation!$V$5:$V$104,"&lt;&gt;Im Rahmen",Kalkulation!$V$5:$V$104,"&lt;&gt;Inaktiv",Kalkulation!$V$5:$V$104,"&lt;&gt;")</f>
        <v/>
      </c>
    </row>
    <row r="15">
      <c r="A15" s="9" t="inlineStr">
        <is>
          <t>Dessert</t>
        </is>
      </c>
      <c r="B15" s="17">
        <f>COUNTIF(Kalkulation!$D$5:$D$104,$A15)</f>
        <v/>
      </c>
      <c r="C15" s="46">
        <f>IFERROR(SUMIF(Kalkulation!$D$5:$D$104,$A15,Kalkulation!$P$5:$P$104)/COUNTIFS(Kalkulation!$D$5:$D$104,$A15,Kalkulation!$P$5:$P$104,"&gt;0"),"")</f>
        <v/>
      </c>
      <c r="D15" s="46">
        <f>IFERROR(SUMIF(Kalkulation!$D$5:$D$104,$A15,Kalkulation!$Q$5:$Q$104)/COUNTIFS(Kalkulation!$D$5:$D$104,$A15,Kalkulation!$Q$5:$Q$104,"&gt;0"),"")</f>
        <v/>
      </c>
      <c r="E15" s="17">
        <f>COUNTIFS(Kalkulation!$D$5:$D$104,$A15,Kalkulation!$V$5:$V$104,"&lt;&gt;Im Rahmen",Kalkulation!$V$5:$V$104,"&lt;&gt;Inaktiv",Kalkulation!$V$5:$V$104,"&lt;&gt;")</f>
        <v/>
      </c>
    </row>
    <row r="16">
      <c r="A16" s="5" t="inlineStr">
        <is>
          <t>Catering</t>
        </is>
      </c>
      <c r="B16" s="19">
        <f>COUNTIF(Kalkulation!$D$5:$D$104,$A16)</f>
        <v/>
      </c>
      <c r="C16" s="47">
        <f>IFERROR(SUMIF(Kalkulation!$D$5:$D$104,$A16,Kalkulation!$P$5:$P$104)/COUNTIFS(Kalkulation!$D$5:$D$104,$A16,Kalkulation!$P$5:$P$104,"&gt;0"),"")</f>
        <v/>
      </c>
      <c r="D16" s="47">
        <f>IFERROR(SUMIF(Kalkulation!$D$5:$D$104,$A16,Kalkulation!$Q$5:$Q$104)/COUNTIFS(Kalkulation!$D$5:$D$104,$A16,Kalkulation!$Q$5:$Q$104,"&gt;0"),"")</f>
        <v/>
      </c>
      <c r="E16" s="19">
        <f>COUNTIFS(Kalkulation!$D$5:$D$104,$A16,Kalkulation!$V$5:$V$104,"&lt;&gt;Im Rahmen",Kalkulation!$V$5:$V$104,"&lt;&gt;Inaktiv",Kalkulation!$V$5:$V$104,"&lt;&gt;")</f>
        <v/>
      </c>
    </row>
    <row r="17">
      <c r="A17" s="9" t="inlineStr">
        <is>
          <t>Sonstiges</t>
        </is>
      </c>
      <c r="B17" s="17">
        <f>COUNTIF(Kalkulation!$D$5:$D$104,$A17)</f>
        <v/>
      </c>
      <c r="C17" s="46">
        <f>IFERROR(SUMIF(Kalkulation!$D$5:$D$104,$A17,Kalkulation!$P$5:$P$104)/COUNTIFS(Kalkulation!$D$5:$D$104,$A17,Kalkulation!$P$5:$P$104,"&gt;0"),"")</f>
        <v/>
      </c>
      <c r="D17" s="46">
        <f>IFERROR(SUMIF(Kalkulation!$D$5:$D$104,$A17,Kalkulation!$Q$5:$Q$104)/COUNTIFS(Kalkulation!$D$5:$D$104,$A17,Kalkulation!$Q$5:$Q$104,"&gt;0"),"")</f>
        <v/>
      </c>
      <c r="E17" s="17">
        <f>COUNTIFS(Kalkulation!$D$5:$D$104,$A17,Kalkulation!$V$5:$V$104,"&lt;&gt;Im Rahmen",Kalkulation!$V$5:$V$104,"&lt;&gt;Inaktiv",Kalkulation!$V$5:$V$104,"&lt;&gt;")</f>
        <v/>
      </c>
    </row>
  </sheetData>
  <mergeCells count="1">
    <mergeCell ref="A1:N1"/>
  </mergeCells>
  <conditionalFormatting sqref="H6:H7">
    <cfRule type="expression" priority="1" dxfId="0">
      <formula>H6&gt;0</formula>
    </cfRule>
  </conditionalFormatting>
  <conditionalFormatting sqref="H9:H10">
    <cfRule type="expression" priority="2" dxfId="0">
      <formula>OR($H$9&gt;0,$H$10="Prüfung erforderlich")</formula>
    </cfRule>
  </conditionalFormatting>
  <conditionalFormatting sqref="H10">
    <cfRule type="expression" priority="3" dxfId="1">
      <formula>$H$10="Keine Warnung aus befüllten Zeilen"</formula>
    </cfRule>
  </conditionalFormatting>
  <conditionalFormatting sqref="E13:E17">
    <cfRule type="expression" priority="4" dxfId="0">
      <formula>E13&gt;0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9" customWidth="1" min="3" max="3"/>
    <col width="14" customWidth="1" min="4" max="4"/>
    <col width="16" customWidth="1" min="5" max="5"/>
    <col width="23" customWidth="1" min="6" max="6"/>
    <col width="16" customWidth="1" min="7" max="7"/>
    <col width="18" customWidth="1" min="8" max="8"/>
    <col width="17" customWidth="1" min="9" max="9"/>
    <col width="16" customWidth="1" min="10" max="10"/>
    <col width="14" customWidth="1" min="11" max="11"/>
    <col width="12" customWidth="1" min="12" max="12"/>
    <col width="16" customWidth="1" min="13" max="13"/>
    <col width="14" customWidth="1" min="14" max="14"/>
    <col width="14" customWidth="1" min="15" max="15"/>
    <col width="18" customWidth="1" min="16" max="16"/>
    <col width="18" customWidth="1" min="17" max="17"/>
    <col width="15" customWidth="1" min="18" max="18"/>
    <col width="14" customWidth="1" min="19" max="19"/>
    <col width="18" customWidth="1" min="20" max="20"/>
    <col width="14" customWidth="1" min="21" max="21"/>
    <col width="25" customWidth="1" min="22" max="22"/>
  </cols>
  <sheetData>
    <row r="1" ht="28" customHeight="1">
      <c r="A1" s="1" t="inlineStr">
        <is>
          <t>Preiskalkulation Gastronomie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8" t="n"/>
      <c r="S1" s="38" t="n"/>
      <c r="T1" s="38" t="n"/>
      <c r="U1" s="38" t="n"/>
      <c r="V1" s="39" t="n"/>
    </row>
    <row r="2">
      <c r="A2" s="3" t="inlineStr">
        <is>
          <t>Gelbe Zellen bearbeiten. Die zehn ausgefüllten Vorgänge und alle Bezeichnungen sind eindeutig fiktiv.</t>
        </is>
      </c>
    </row>
    <row r="3">
      <c r="A3" s="3" t="inlineStr">
        <is>
          <t>Leere Artikelzeilen bleiben optisch leer; der Standard-Aufschlag greift nur bei einer befüllten Zeile ohne individuellen Aufschlag.</t>
        </is>
      </c>
    </row>
    <row r="4" ht="42" customHeight="1">
      <c r="A4" s="16" t="inlineStr">
        <is>
          <t>Kalk.-Nr.</t>
        </is>
      </c>
      <c r="B4" s="16" t="inlineStr">
        <is>
          <t>Datum</t>
        </is>
      </c>
      <c r="C4" s="16" t="inlineStr">
        <is>
          <t>Artikel / Gericht</t>
        </is>
      </c>
      <c r="D4" s="16" t="inlineStr">
        <is>
          <t>Kategorie</t>
        </is>
      </c>
      <c r="E4" s="16" t="inlineStr">
        <is>
          <t>Verkaufseinheit</t>
        </is>
      </c>
      <c r="F4" s="16" t="inlineStr">
        <is>
          <t>Zuständigkeit (fiktiv)</t>
        </is>
      </c>
      <c r="G4" s="16" t="inlineStr">
        <is>
          <t>Zutatenkosten netto</t>
        </is>
      </c>
      <c r="H4" s="16" t="inlineStr">
        <is>
          <t>Weitere variable Kosten netto</t>
        </is>
      </c>
      <c r="I4" s="16" t="inlineStr">
        <is>
          <t>Aufschlag individuell</t>
        </is>
      </c>
      <c r="J4" s="16" t="inlineStr">
        <is>
          <t>Aufschlag wirksam</t>
        </is>
      </c>
      <c r="K4" s="16" t="inlineStr">
        <is>
          <t>Steuerprofil</t>
        </is>
      </c>
      <c r="L4" s="16" t="inlineStr">
        <is>
          <t>MwSt-Satz</t>
        </is>
      </c>
      <c r="M4" s="16" t="inlineStr">
        <is>
          <t>Selbstkosten netto</t>
        </is>
      </c>
      <c r="N4" s="16" t="inlineStr">
        <is>
          <t>Ziel-Netto</t>
        </is>
      </c>
      <c r="O4" s="16" t="inlineStr">
        <is>
          <t>MwSt-Betrag</t>
        </is>
      </c>
      <c r="P4" s="16" t="inlineStr">
        <is>
          <t>Ziel-Brutto gerundet</t>
        </is>
      </c>
      <c r="Q4" s="16" t="inlineStr">
        <is>
          <t>Aktueller Bruttopreis</t>
        </is>
      </c>
      <c r="R4" s="16" t="inlineStr">
        <is>
          <t>Abweichung €</t>
        </is>
      </c>
      <c r="S4" s="16" t="inlineStr">
        <is>
          <t>Abweichung %</t>
        </is>
      </c>
      <c r="T4" s="16" t="inlineStr">
        <is>
          <t>Wareneinsatzquote</t>
        </is>
      </c>
      <c r="U4" s="16" t="inlineStr">
        <is>
          <t>Status</t>
        </is>
      </c>
      <c r="V4" s="16" t="inlineStr">
        <is>
          <t>Warnung</t>
        </is>
      </c>
    </row>
    <row r="5">
      <c r="A5" s="21" t="inlineStr">
        <is>
          <t>K-001</t>
        </is>
      </c>
      <c r="B5" s="48" t="n">
        <v>46263</v>
      </c>
      <c r="C5" s="23" t="inlineStr">
        <is>
          <t>Kupferwald-Pasta Fantasia</t>
        </is>
      </c>
      <c r="D5" s="24" t="inlineStr">
        <is>
          <t>Speise</t>
        </is>
      </c>
      <c r="E5" s="24" t="inlineStr">
        <is>
          <t>Portion</t>
        </is>
      </c>
      <c r="F5" s="23" t="inlineStr">
        <is>
          <t>Fiktivteam Kupfer</t>
        </is>
      </c>
      <c r="G5" s="49" t="n">
        <v>3.2</v>
      </c>
      <c r="H5" s="49" t="n">
        <v>1.1</v>
      </c>
      <c r="I5" s="50" t="n"/>
      <c r="J5" s="51">
        <f>IF($C5="","",IF($I5="",Parameter!$B$4,$I5))</f>
        <v/>
      </c>
      <c r="K5" s="24" t="inlineStr">
        <is>
          <t>Profil A</t>
        </is>
      </c>
      <c r="L5" s="51">
        <f>IF($C5="","",IFERROR(VLOOKUP($K5,Parameter!$A$17:$B$19,2,FALSE),""))</f>
        <v/>
      </c>
      <c r="M5" s="46">
        <f>IF($C5="","",IF(OR($G5="",$H5=""),"",SUM($G5:$H5)))</f>
        <v/>
      </c>
      <c r="N5" s="46">
        <f>IF(OR($M5="",$J5=""),"",$M5*(1+$J5))</f>
        <v/>
      </c>
      <c r="O5" s="46">
        <f>IF(OR($N5="",$L5=""),"",$N5*$L5)</f>
        <v/>
      </c>
      <c r="P5" s="46">
        <f>IF(OR($N5="",$L5=""),"",IFERROR(ROUND(($N5+$O5)/Parameter!$B$7,0)*Parameter!$B$7,""))</f>
        <v/>
      </c>
      <c r="Q5" s="49" t="n">
        <v>13.9</v>
      </c>
      <c r="R5" s="46">
        <f>IF(OR($Q5="",$P5=""),"",$Q5-$P5)</f>
        <v/>
      </c>
      <c r="S5" s="51">
        <f>IF(OR($R5="",$P5=""),"",IFERROR($R5/$P5,""))</f>
        <v/>
      </c>
      <c r="T5" s="51">
        <f>IF(OR($G5="",$Q5="",$L5=""),"",IFERROR($G5/($Q5/(1+$L5)),""))</f>
        <v/>
      </c>
      <c r="U5" s="24" t="inlineStr">
        <is>
          <t>Freigegeben</t>
        </is>
      </c>
      <c r="V5" s="28">
        <f>IF($C5="","",IF($U5="Inaktiv","Inaktiv",IF(OR($A5="",$B5="",$D5="",$E5="",$F5="",$G5="",$H5="",$K5="",$Q5="",$U5=""),"Angaben fehlen",IF(OR($L5="",$P5=""),"Parameter prüfen",IF($Q5&lt;$P5*(1-Parameter!$B$6),"Preis unter Ziel",IF($T5&gt;Parameter!$B$5,"Wareneinsatzquote hoch","Im Rahmen"))))))</f>
        <v/>
      </c>
    </row>
    <row r="6">
      <c r="A6" s="21" t="inlineStr">
        <is>
          <t>K-002</t>
        </is>
      </c>
      <c r="B6" s="48" t="n">
        <v>46264</v>
      </c>
      <c r="C6" s="23" t="inlineStr">
        <is>
          <t>Zitrus-Limo Pixel</t>
        </is>
      </c>
      <c r="D6" s="24" t="inlineStr">
        <is>
          <t>Getränk</t>
        </is>
      </c>
      <c r="E6" s="24" t="inlineStr">
        <is>
          <t>Glas</t>
        </is>
      </c>
      <c r="F6" s="23" t="inlineStr">
        <is>
          <t>Fiktivteam Mosaik</t>
        </is>
      </c>
      <c r="G6" s="49" t="n">
        <v>0.75</v>
      </c>
      <c r="H6" s="49" t="n">
        <v>0.25</v>
      </c>
      <c r="I6" s="50" t="n">
        <v>3.2</v>
      </c>
      <c r="J6" s="52">
        <f>IF($C6="","",IF($I6="",Parameter!$B$4,$I6))</f>
        <v/>
      </c>
      <c r="K6" s="24" t="inlineStr">
        <is>
          <t>Profil A</t>
        </is>
      </c>
      <c r="L6" s="52">
        <f>IF($C6="","",IFERROR(VLOOKUP($K6,Parameter!$A$17:$B$19,2,FALSE),""))</f>
        <v/>
      </c>
      <c r="M6" s="47">
        <f>IF($C6="","",IF(OR($G6="",$H6=""),"",SUM($G6:$H6)))</f>
        <v/>
      </c>
      <c r="N6" s="47">
        <f>IF(OR($M6="",$J6=""),"",$M6*(1+$J6))</f>
        <v/>
      </c>
      <c r="O6" s="47">
        <f>IF(OR($N6="",$L6=""),"",$N6*$L6)</f>
        <v/>
      </c>
      <c r="P6" s="47">
        <f>IF(OR($N6="",$L6=""),"",IFERROR(ROUND(($N6+$O6)/Parameter!$B$7,0)*Parameter!$B$7,""))</f>
        <v/>
      </c>
      <c r="Q6" s="49" t="n">
        <v>4.4</v>
      </c>
      <c r="R6" s="47">
        <f>IF(OR($Q6="",$P6=""),"",$Q6-$P6)</f>
        <v/>
      </c>
      <c r="S6" s="52">
        <f>IF(OR($R6="",$P6=""),"",IFERROR($R6/$P6,""))</f>
        <v/>
      </c>
      <c r="T6" s="52">
        <f>IF(OR($G6="",$Q6="",$L6=""),"",IFERROR($G6/($Q6/(1+$L6)),""))</f>
        <v/>
      </c>
      <c r="U6" s="24" t="inlineStr">
        <is>
          <t>Freigegeben</t>
        </is>
      </c>
      <c r="V6" s="30">
        <f>IF($C6="","",IF($U6="Inaktiv","Inaktiv",IF(OR($A6="",$B6="",$D6="",$E6="",$F6="",$G6="",$H6="",$K6="",$Q6="",$U6=""),"Angaben fehlen",IF(OR($L6="",$P6=""),"Parameter prüfen",IF($Q6&lt;$P6*(1-Parameter!$B$6),"Preis unter Ziel",IF($T6&gt;Parameter!$B$5,"Wareneinsatzquote hoch","Im Rahmen"))))))</f>
        <v/>
      </c>
    </row>
    <row r="7">
      <c r="A7" s="21" t="inlineStr">
        <is>
          <t>K-003</t>
        </is>
      </c>
      <c r="B7" s="48" t="n">
        <v>46265</v>
      </c>
      <c r="C7" s="23" t="inlineStr">
        <is>
          <t>Kürbis-Schale Nordlicht</t>
        </is>
      </c>
      <c r="D7" s="24" t="inlineStr">
        <is>
          <t>Speise</t>
        </is>
      </c>
      <c r="E7" s="24" t="inlineStr">
        <is>
          <t>Portion</t>
        </is>
      </c>
      <c r="F7" s="23" t="inlineStr">
        <is>
          <t>Fiktivteam Nordstern</t>
        </is>
      </c>
      <c r="G7" s="49" t="n">
        <v>4.8</v>
      </c>
      <c r="H7" s="49" t="n">
        <v>0.9</v>
      </c>
      <c r="I7" s="50" t="n">
        <v>1.2</v>
      </c>
      <c r="J7" s="51">
        <f>IF($C7="","",IF($I7="",Parameter!$B$4,$I7))</f>
        <v/>
      </c>
      <c r="K7" s="24" t="inlineStr">
        <is>
          <t>Profil A</t>
        </is>
      </c>
      <c r="L7" s="51">
        <f>IF($C7="","",IFERROR(VLOOKUP($K7,Parameter!$A$17:$B$19,2,FALSE),""))</f>
        <v/>
      </c>
      <c r="M7" s="46">
        <f>IF($C7="","",IF(OR($G7="",$H7=""),"",SUM($G7:$H7)))</f>
        <v/>
      </c>
      <c r="N7" s="46">
        <f>IF(OR($M7="",$J7=""),"",$M7*(1+$J7))</f>
        <v/>
      </c>
      <c r="O7" s="46">
        <f>IF(OR($N7="",$L7=""),"",$N7*$L7)</f>
        <v/>
      </c>
      <c r="P7" s="46">
        <f>IF(OR($N7="",$L7=""),"",IFERROR(ROUND(($N7+$O7)/Parameter!$B$7,0)*Parameter!$B$7,""))</f>
        <v/>
      </c>
      <c r="Q7" s="49" t="n">
        <v>15</v>
      </c>
      <c r="R7" s="46">
        <f>IF(OR($Q7="",$P7=""),"",$Q7-$P7)</f>
        <v/>
      </c>
      <c r="S7" s="51">
        <f>IF(OR($R7="",$P7=""),"",IFERROR($R7/$P7,""))</f>
        <v/>
      </c>
      <c r="T7" s="51">
        <f>IF(OR($G7="",$Q7="",$L7=""),"",IFERROR($G7/($Q7/(1+$L7)),""))</f>
        <v/>
      </c>
      <c r="U7" s="24" t="inlineStr">
        <is>
          <t>Freigegeben</t>
        </is>
      </c>
      <c r="V7" s="28">
        <f>IF($C7="","",IF($U7="Inaktiv","Inaktiv",IF(OR($A7="",$B7="",$D7="",$E7="",$F7="",$G7="",$H7="",$K7="",$Q7="",$U7=""),"Angaben fehlen",IF(OR($L7="",$P7=""),"Parameter prüfen",IF($Q7&lt;$P7*(1-Parameter!$B$6),"Preis unter Ziel",IF($T7&gt;Parameter!$B$5,"Wareneinsatzquote hoch","Im Rahmen"))))))</f>
        <v/>
      </c>
    </row>
    <row r="8">
      <c r="A8" s="21" t="inlineStr">
        <is>
          <t>K-004</t>
        </is>
      </c>
      <c r="B8" s="48" t="n">
        <v>46266</v>
      </c>
      <c r="C8" s="23" t="inlineStr">
        <is>
          <t>Mohn-Dessert Wolke</t>
        </is>
      </c>
      <c r="D8" s="24" t="inlineStr">
        <is>
          <t>Dessert</t>
        </is>
      </c>
      <c r="E8" s="24" t="inlineStr">
        <is>
          <t>Stück</t>
        </is>
      </c>
      <c r="F8" s="23" t="inlineStr">
        <is>
          <t>Fiktivteam Wolke</t>
        </is>
      </c>
      <c r="G8" s="49" t="n">
        <v>1.2</v>
      </c>
      <c r="H8" s="49" t="n">
        <v>0.4</v>
      </c>
      <c r="I8" s="50" t="n">
        <v>2.2</v>
      </c>
      <c r="J8" s="52">
        <f>IF($C8="","",IF($I8="",Parameter!$B$4,$I8))</f>
        <v/>
      </c>
      <c r="K8" s="24" t="inlineStr">
        <is>
          <t>Profil B</t>
        </is>
      </c>
      <c r="L8" s="52">
        <f>IF($C8="","",IFERROR(VLOOKUP($K8,Parameter!$A$17:$B$19,2,FALSE),""))</f>
        <v/>
      </c>
      <c r="M8" s="47">
        <f>IF($C8="","",IF(OR($G8="",$H8=""),"",SUM($G8:$H8)))</f>
        <v/>
      </c>
      <c r="N8" s="47">
        <f>IF(OR($M8="",$J8=""),"",$M8*(1+$J8))</f>
        <v/>
      </c>
      <c r="O8" s="47">
        <f>IF(OR($N8="",$L8=""),"",$N8*$L8)</f>
        <v/>
      </c>
      <c r="P8" s="47">
        <f>IF(OR($N8="",$L8=""),"",IFERROR(ROUND(($N8+$O8)/Parameter!$B$7,0)*Parameter!$B$7,""))</f>
        <v/>
      </c>
      <c r="Q8" s="49" t="n">
        <v>5.5</v>
      </c>
      <c r="R8" s="47">
        <f>IF(OR($Q8="",$P8=""),"",$Q8-$P8)</f>
        <v/>
      </c>
      <c r="S8" s="52">
        <f>IF(OR($R8="",$P8=""),"",IFERROR($R8/$P8,""))</f>
        <v/>
      </c>
      <c r="T8" s="52">
        <f>IF(OR($G8="",$Q8="",$L8=""),"",IFERROR($G8/($Q8/(1+$L8)),""))</f>
        <v/>
      </c>
      <c r="U8" s="24" t="inlineStr">
        <is>
          <t>Freigegeben</t>
        </is>
      </c>
      <c r="V8" s="30">
        <f>IF($C8="","",IF($U8="Inaktiv","Inaktiv",IF(OR($A8="",$B8="",$D8="",$E8="",$F8="",$G8="",$H8="",$K8="",$Q8="",$U8=""),"Angaben fehlen",IF(OR($L8="",$P8=""),"Parameter prüfen",IF($Q8&lt;$P8*(1-Parameter!$B$6),"Preis unter Ziel",IF($T8&gt;Parameter!$B$5,"Wareneinsatzquote hoch","Im Rahmen"))))))</f>
        <v/>
      </c>
    </row>
    <row r="9">
      <c r="A9" s="21" t="inlineStr">
        <is>
          <t>K-005</t>
        </is>
      </c>
      <c r="B9" s="48" t="n">
        <v>46267</v>
      </c>
      <c r="C9" s="23" t="inlineStr">
        <is>
          <t>Cateringbox Atlas</t>
        </is>
      </c>
      <c r="D9" s="24" t="inlineStr">
        <is>
          <t>Catering</t>
        </is>
      </c>
      <c r="E9" s="24" t="inlineStr">
        <is>
          <t>Paket</t>
        </is>
      </c>
      <c r="F9" s="23" t="inlineStr">
        <is>
          <t>Fiktivteam Atlas</t>
        </is>
      </c>
      <c r="G9" s="49" t="n">
        <v>8.5</v>
      </c>
      <c r="H9" s="49" t="n">
        <v>2.5</v>
      </c>
      <c r="I9" s="50" t="n">
        <v>1.5</v>
      </c>
      <c r="J9" s="51">
        <f>IF($C9="","",IF($I9="",Parameter!$B$4,$I9))</f>
        <v/>
      </c>
      <c r="K9" s="24" t="inlineStr">
        <is>
          <t>Profil A</t>
        </is>
      </c>
      <c r="L9" s="51">
        <f>IF($C9="","",IFERROR(VLOOKUP($K9,Parameter!$A$17:$B$19,2,FALSE),""))</f>
        <v/>
      </c>
      <c r="M9" s="46">
        <f>IF($C9="","",IF(OR($G9="",$H9=""),"",SUM($G9:$H9)))</f>
        <v/>
      </c>
      <c r="N9" s="46">
        <f>IF(OR($M9="",$J9=""),"",$M9*(1+$J9))</f>
        <v/>
      </c>
      <c r="O9" s="46">
        <f>IF(OR($N9="",$L9=""),"",$N9*$L9)</f>
        <v/>
      </c>
      <c r="P9" s="46">
        <f>IF(OR($N9="",$L9=""),"",IFERROR(ROUND(($N9+$O9)/Parameter!$B$7,0)*Parameter!$B$7,""))</f>
        <v/>
      </c>
      <c r="Q9" s="49" t="n">
        <v>32.9</v>
      </c>
      <c r="R9" s="46">
        <f>IF(OR($Q9="",$P9=""),"",$Q9-$P9)</f>
        <v/>
      </c>
      <c r="S9" s="51">
        <f>IF(OR($R9="",$P9=""),"",IFERROR($R9/$P9,""))</f>
        <v/>
      </c>
      <c r="T9" s="51">
        <f>IF(OR($G9="",$Q9="",$L9=""),"",IFERROR($G9/($Q9/(1+$L9)),""))</f>
        <v/>
      </c>
      <c r="U9" s="24" t="inlineStr">
        <is>
          <t>Entwurf</t>
        </is>
      </c>
      <c r="V9" s="28">
        <f>IF($C9="","",IF($U9="Inaktiv","Inaktiv",IF(OR($A9="",$B9="",$D9="",$E9="",$F9="",$G9="",$H9="",$K9="",$Q9="",$U9=""),"Angaben fehlen",IF(OR($L9="",$P9=""),"Parameter prüfen",IF($Q9&lt;$P9*(1-Parameter!$B$6),"Preis unter Ziel",IF($T9&gt;Parameter!$B$5,"Wareneinsatzquote hoch","Im Rahmen"))))))</f>
        <v/>
      </c>
    </row>
    <row r="10">
      <c r="A10" s="21" t="inlineStr">
        <is>
          <t>K-006</t>
        </is>
      </c>
      <c r="B10" s="48" t="n">
        <v>46268</v>
      </c>
      <c r="C10" s="23" t="inlineStr">
        <is>
          <t>Beeren-Schorle Prisma</t>
        </is>
      </c>
      <c r="D10" s="24" t="inlineStr">
        <is>
          <t>Getränk</t>
        </is>
      </c>
      <c r="E10" s="24" t="inlineStr">
        <is>
          <t>Glas</t>
        </is>
      </c>
      <c r="F10" s="23" t="inlineStr">
        <is>
          <t>Fiktivteam Prisma</t>
        </is>
      </c>
      <c r="G10" s="49" t="n">
        <v>0.9</v>
      </c>
      <c r="H10" s="49" t="n">
        <v>0.3</v>
      </c>
      <c r="I10" s="50" t="n">
        <v>2.8</v>
      </c>
      <c r="J10" s="52">
        <f>IF($C10="","",IF($I10="",Parameter!$B$4,$I10))</f>
        <v/>
      </c>
      <c r="K10" s="24" t="inlineStr">
        <is>
          <t>Profil A</t>
        </is>
      </c>
      <c r="L10" s="52">
        <f>IF($C10="","",IFERROR(VLOOKUP($K10,Parameter!$A$17:$B$19,2,FALSE),""))</f>
        <v/>
      </c>
      <c r="M10" s="47">
        <f>IF($C10="","",IF(OR($G10="",$H10=""),"",SUM($G10:$H10)))</f>
        <v/>
      </c>
      <c r="N10" s="47">
        <f>IF(OR($M10="",$J10=""),"",$M10*(1+$J10))</f>
        <v/>
      </c>
      <c r="O10" s="47">
        <f>IF(OR($N10="",$L10=""),"",$N10*$L10)</f>
        <v/>
      </c>
      <c r="P10" s="47">
        <f>IF(OR($N10="",$L10=""),"",IFERROR(ROUND(($N10+$O10)/Parameter!$B$7,0)*Parameter!$B$7,""))</f>
        <v/>
      </c>
      <c r="Q10" s="49" t="n"/>
      <c r="R10" s="47">
        <f>IF(OR($Q10="",$P10=""),"",$Q10-$P10)</f>
        <v/>
      </c>
      <c r="S10" s="52">
        <f>IF(OR($R10="",$P10=""),"",IFERROR($R10/$P10,""))</f>
        <v/>
      </c>
      <c r="T10" s="52">
        <f>IF(OR($G10="",$Q10="",$L10=""),"",IFERROR($G10/($Q10/(1+$L10)),""))</f>
        <v/>
      </c>
      <c r="U10" s="24" t="inlineStr">
        <is>
          <t>Entwurf</t>
        </is>
      </c>
      <c r="V10" s="30">
        <f>IF($C10="","",IF($U10="Inaktiv","Inaktiv",IF(OR($A10="",$B10="",$D10="",$E10="",$F10="",$G10="",$H10="",$K10="",$Q10="",$U10=""),"Angaben fehlen",IF(OR($L10="",$P10=""),"Parameter prüfen",IF($Q10&lt;$P10*(1-Parameter!$B$6),"Preis unter Ziel",IF($T10&gt;Parameter!$B$5,"Wareneinsatzquote hoch","Im Rahmen"))))))</f>
        <v/>
      </c>
    </row>
    <row r="11">
      <c r="A11" s="21" t="inlineStr">
        <is>
          <t>K-007</t>
        </is>
      </c>
      <c r="B11" s="48" t="n">
        <v>46269</v>
      </c>
      <c r="C11" s="23" t="inlineStr">
        <is>
          <t>Kartoffelstück Goldpunkt</t>
        </is>
      </c>
      <c r="D11" s="24" t="inlineStr">
        <is>
          <t>Speise</t>
        </is>
      </c>
      <c r="E11" s="24" t="inlineStr">
        <is>
          <t>Portion</t>
        </is>
      </c>
      <c r="F11" s="23" t="inlineStr">
        <is>
          <t>Fiktivteam Goldpunkt</t>
        </is>
      </c>
      <c r="G11" s="49" t="n">
        <v>2.1</v>
      </c>
      <c r="H11" s="49" t="n">
        <v>0.7</v>
      </c>
      <c r="I11" s="50" t="n">
        <v>1.7</v>
      </c>
      <c r="J11" s="51">
        <f>IF($C11="","",IF($I11="",Parameter!$B$4,$I11))</f>
        <v/>
      </c>
      <c r="K11" s="24" t="inlineStr">
        <is>
          <t>Profil B</t>
        </is>
      </c>
      <c r="L11" s="51">
        <f>IF($C11="","",IFERROR(VLOOKUP($K11,Parameter!$A$17:$B$19,2,FALSE),""))</f>
        <v/>
      </c>
      <c r="M11" s="46">
        <f>IF($C11="","",IF(OR($G11="",$H11=""),"",SUM($G11:$H11)))</f>
        <v/>
      </c>
      <c r="N11" s="46">
        <f>IF(OR($M11="",$J11=""),"",$M11*(1+$J11))</f>
        <v/>
      </c>
      <c r="O11" s="46">
        <f>IF(OR($N11="",$L11=""),"",$N11*$L11)</f>
        <v/>
      </c>
      <c r="P11" s="46">
        <f>IF(OR($N11="",$L11=""),"",IFERROR(ROUND(($N11+$O11)/Parameter!$B$7,0)*Parameter!$B$7,""))</f>
        <v/>
      </c>
      <c r="Q11" s="49" t="n">
        <v>8.199999999999999</v>
      </c>
      <c r="R11" s="46">
        <f>IF(OR($Q11="",$P11=""),"",$Q11-$P11)</f>
        <v/>
      </c>
      <c r="S11" s="51">
        <f>IF(OR($R11="",$P11=""),"",IFERROR($R11/$P11,""))</f>
        <v/>
      </c>
      <c r="T11" s="51">
        <f>IF(OR($G11="",$Q11="",$L11=""),"",IFERROR($G11/($Q11/(1+$L11)),""))</f>
        <v/>
      </c>
      <c r="U11" s="24" t="inlineStr">
        <is>
          <t>Freigegeben</t>
        </is>
      </c>
      <c r="V11" s="28">
        <f>IF($C11="","",IF($U11="Inaktiv","Inaktiv",IF(OR($A11="",$B11="",$D11="",$E11="",$F11="",$G11="",$H11="",$K11="",$Q11="",$U11=""),"Angaben fehlen",IF(OR($L11="",$P11=""),"Parameter prüfen",IF($Q11&lt;$P11*(1-Parameter!$B$6),"Preis unter Ziel",IF($T11&gt;Parameter!$B$5,"Wareneinsatzquote hoch","Im Rahmen"))))))</f>
        <v/>
      </c>
    </row>
    <row r="12">
      <c r="A12" s="21" t="inlineStr">
        <is>
          <t>K-008</t>
        </is>
      </c>
      <c r="B12" s="48" t="n">
        <v>46270</v>
      </c>
      <c r="C12" s="23" t="inlineStr">
        <is>
          <t>Kakao-Tarte Sternwerk</t>
        </is>
      </c>
      <c r="D12" s="24" t="inlineStr">
        <is>
          <t>Dessert</t>
        </is>
      </c>
      <c r="E12" s="24" t="inlineStr">
        <is>
          <t>Stück</t>
        </is>
      </c>
      <c r="F12" s="23" t="inlineStr">
        <is>
          <t>Fiktivteam Sternwerk</t>
        </is>
      </c>
      <c r="G12" s="49" t="n">
        <v>1.8</v>
      </c>
      <c r="H12" s="49" t="n">
        <v>0.6</v>
      </c>
      <c r="I12" s="50" t="n">
        <v>1.9</v>
      </c>
      <c r="J12" s="52">
        <f>IF($C12="","",IF($I12="",Parameter!$B$4,$I12))</f>
        <v/>
      </c>
      <c r="K12" s="24" t="inlineStr">
        <is>
          <t>Profil B</t>
        </is>
      </c>
      <c r="L12" s="52">
        <f>IF($C12="","",IFERROR(VLOOKUP($K12,Parameter!$A$17:$B$19,2,FALSE),""))</f>
        <v/>
      </c>
      <c r="M12" s="47">
        <f>IF($C12="","",IF(OR($G12="",$H12=""),"",SUM($G12:$H12)))</f>
        <v/>
      </c>
      <c r="N12" s="47">
        <f>IF(OR($M12="",$J12=""),"",$M12*(1+$J12))</f>
        <v/>
      </c>
      <c r="O12" s="47">
        <f>IF(OR($N12="",$L12=""),"",$N12*$L12)</f>
        <v/>
      </c>
      <c r="P12" s="47">
        <f>IF(OR($N12="",$L12=""),"",IFERROR(ROUND(($N12+$O12)/Parameter!$B$7,0)*Parameter!$B$7,""))</f>
        <v/>
      </c>
      <c r="Q12" s="49" t="n">
        <v>7.2</v>
      </c>
      <c r="R12" s="47">
        <f>IF(OR($Q12="",$P12=""),"",$Q12-$P12)</f>
        <v/>
      </c>
      <c r="S12" s="52">
        <f>IF(OR($R12="",$P12=""),"",IFERROR($R12/$P12,""))</f>
        <v/>
      </c>
      <c r="T12" s="52">
        <f>IF(OR($G12="",$Q12="",$L12=""),"",IFERROR($G12/($Q12/(1+$L12)),""))</f>
        <v/>
      </c>
      <c r="U12" s="24" t="inlineStr">
        <is>
          <t>Freigegeben</t>
        </is>
      </c>
      <c r="V12" s="30">
        <f>IF($C12="","",IF($U12="Inaktiv","Inaktiv",IF(OR($A12="",$B12="",$D12="",$E12="",$F12="",$G12="",$H12="",$K12="",$Q12="",$U12=""),"Angaben fehlen",IF(OR($L12="",$P12=""),"Parameter prüfen",IF($Q12&lt;$P12*(1-Parameter!$B$6),"Preis unter Ziel",IF($T12&gt;Parameter!$B$5,"Wareneinsatzquote hoch","Im Rahmen"))))))</f>
        <v/>
      </c>
    </row>
    <row r="13">
      <c r="A13" s="21" t="inlineStr">
        <is>
          <t>K-009</t>
        </is>
      </c>
      <c r="B13" s="48" t="n">
        <v>46271</v>
      </c>
      <c r="C13" s="23" t="inlineStr">
        <is>
          <t>Suppentopf Fabel</t>
        </is>
      </c>
      <c r="D13" s="24" t="inlineStr">
        <is>
          <t>Catering</t>
        </is>
      </c>
      <c r="E13" s="24" t="inlineStr">
        <is>
          <t>Portion</t>
        </is>
      </c>
      <c r="F13" s="23" t="inlineStr">
        <is>
          <t>Fiktivteam Fabel</t>
        </is>
      </c>
      <c r="G13" s="49" t="n">
        <v>5.9</v>
      </c>
      <c r="H13" s="49" t="n">
        <v>1.8</v>
      </c>
      <c r="I13" s="50" t="n">
        <v>1</v>
      </c>
      <c r="J13" s="51">
        <f>IF($C13="","",IF($I13="",Parameter!$B$4,$I13))</f>
        <v/>
      </c>
      <c r="K13" s="24" t="inlineStr">
        <is>
          <t>Profil A</t>
        </is>
      </c>
      <c r="L13" s="51">
        <f>IF($C13="","",IFERROR(VLOOKUP($K13,Parameter!$A$17:$B$19,2,FALSE),""))</f>
        <v/>
      </c>
      <c r="M13" s="46">
        <f>IF($C13="","",IF(OR($G13="",$H13=""),"",SUM($G13:$H13)))</f>
        <v/>
      </c>
      <c r="N13" s="46">
        <f>IF(OR($M13="",$J13=""),"",$M13*(1+$J13))</f>
        <v/>
      </c>
      <c r="O13" s="46">
        <f>IF(OR($N13="",$L13=""),"",$N13*$L13)</f>
        <v/>
      </c>
      <c r="P13" s="46">
        <f>IF(OR($N13="",$L13=""),"",IFERROR(ROUND(($N13+$O13)/Parameter!$B$7,0)*Parameter!$B$7,""))</f>
        <v/>
      </c>
      <c r="Q13" s="49" t="n">
        <v>18</v>
      </c>
      <c r="R13" s="46">
        <f>IF(OR($Q13="",$P13=""),"",$Q13-$P13)</f>
        <v/>
      </c>
      <c r="S13" s="51">
        <f>IF(OR($R13="",$P13=""),"",IFERROR($R13/$P13,""))</f>
        <v/>
      </c>
      <c r="T13" s="51">
        <f>IF(OR($G13="",$Q13="",$L13=""),"",IFERROR($G13/($Q13/(1+$L13)),""))</f>
        <v/>
      </c>
      <c r="U13" s="24" t="inlineStr">
        <is>
          <t>Inaktiv</t>
        </is>
      </c>
      <c r="V13" s="28">
        <f>IF($C13="","",IF($U13="Inaktiv","Inaktiv",IF(OR($A13="",$B13="",$D13="",$E13="",$F13="",$G13="",$H13="",$K13="",$Q13="",$U13=""),"Angaben fehlen",IF(OR($L13="",$P13=""),"Parameter prüfen",IF($Q13&lt;$P13*(1-Parameter!$B$6),"Preis unter Ziel",IF($T13&gt;Parameter!$B$5,"Wareneinsatzquote hoch","Im Rahmen"))))))</f>
        <v/>
      </c>
    </row>
    <row r="14">
      <c r="A14" s="21" t="inlineStr">
        <is>
          <t>K-010</t>
        </is>
      </c>
      <c r="B14" s="48" t="n">
        <v>46272</v>
      </c>
      <c r="C14" s="23" t="inlineStr">
        <is>
          <t>Kräuteröl Miniatur</t>
        </is>
      </c>
      <c r="D14" s="24" t="inlineStr">
        <is>
          <t>Sonstiges</t>
        </is>
      </c>
      <c r="E14" s="24" t="inlineStr">
        <is>
          <t>Flasche</t>
        </is>
      </c>
      <c r="F14" s="23" t="inlineStr">
        <is>
          <t>Fiktivteam Miniatur</t>
        </is>
      </c>
      <c r="G14" s="49" t="n">
        <v>2.4</v>
      </c>
      <c r="H14" s="49" t="n">
        <v>0.8</v>
      </c>
      <c r="I14" s="50" t="n">
        <v>2.5</v>
      </c>
      <c r="J14" s="52">
        <f>IF($C14="","",IF($I14="",Parameter!$B$4,$I14))</f>
        <v/>
      </c>
      <c r="K14" s="24" t="inlineStr">
        <is>
          <t>Profil C</t>
        </is>
      </c>
      <c r="L14" s="52">
        <f>IF($C14="","",IFERROR(VLOOKUP($K14,Parameter!$A$17:$B$19,2,FALSE),""))</f>
        <v/>
      </c>
      <c r="M14" s="47">
        <f>IF($C14="","",IF(OR($G14="",$H14=""),"",SUM($G14:$H14)))</f>
        <v/>
      </c>
      <c r="N14" s="47">
        <f>IF(OR($M14="",$J14=""),"",$M14*(1+$J14))</f>
        <v/>
      </c>
      <c r="O14" s="47">
        <f>IF(OR($N14="",$L14=""),"",$N14*$L14)</f>
        <v/>
      </c>
      <c r="P14" s="47">
        <f>IF(OR($N14="",$L14=""),"",IFERROR(ROUND(($N14+$O14)/Parameter!$B$7,0)*Parameter!$B$7,""))</f>
        <v/>
      </c>
      <c r="Q14" s="49" t="n">
        <v>11.2</v>
      </c>
      <c r="R14" s="47">
        <f>IF(OR($Q14="",$P14=""),"",$Q14-$P14)</f>
        <v/>
      </c>
      <c r="S14" s="52">
        <f>IF(OR($R14="",$P14=""),"",IFERROR($R14/$P14,""))</f>
        <v/>
      </c>
      <c r="T14" s="52">
        <f>IF(OR($G14="",$Q14="",$L14=""),"",IFERROR($G14/($Q14/(1+$L14)),""))</f>
        <v/>
      </c>
      <c r="U14" s="24" t="inlineStr">
        <is>
          <t>Freigegeben</t>
        </is>
      </c>
      <c r="V14" s="30">
        <f>IF($C14="","",IF($U14="Inaktiv","Inaktiv",IF(OR($A14="",$B14="",$D14="",$E14="",$F14="",$G14="",$H14="",$K14="",$Q14="",$U14=""),"Angaben fehlen",IF(OR($L14="",$P14=""),"Parameter prüfen",IF($Q14&lt;$P14*(1-Parameter!$B$6),"Preis unter Ziel",IF($T14&gt;Parameter!$B$5,"Wareneinsatzquote hoch","Im Rahmen"))))))</f>
        <v/>
      </c>
    </row>
    <row r="15">
      <c r="A15" s="21" t="n"/>
      <c r="B15" s="48" t="n"/>
      <c r="C15" s="23" t="n"/>
      <c r="D15" s="24" t="n"/>
      <c r="E15" s="24" t="n"/>
      <c r="F15" s="23" t="n"/>
      <c r="G15" s="49" t="n"/>
      <c r="H15" s="49" t="n"/>
      <c r="I15" s="50" t="n"/>
      <c r="J15" s="51">
        <f>IF($C15="","",IF($I15="",Parameter!$B$4,$I15))</f>
        <v/>
      </c>
      <c r="K15" s="24" t="n"/>
      <c r="L15" s="51">
        <f>IF($C15="","",IFERROR(VLOOKUP($K15,Parameter!$A$17:$B$19,2,FALSE),""))</f>
        <v/>
      </c>
      <c r="M15" s="46">
        <f>IF($C15="","",IF(OR($G15="",$H15=""),"",SUM($G15:$H15)))</f>
        <v/>
      </c>
      <c r="N15" s="46">
        <f>IF(OR($M15="",$J15=""),"",$M15*(1+$J15))</f>
        <v/>
      </c>
      <c r="O15" s="46">
        <f>IF(OR($N15="",$L15=""),"",$N15*$L15)</f>
        <v/>
      </c>
      <c r="P15" s="46">
        <f>IF(OR($N15="",$L15=""),"",IFERROR(ROUND(($N15+$O15)/Parameter!$B$7,0)*Parameter!$B$7,""))</f>
        <v/>
      </c>
      <c r="Q15" s="49" t="n"/>
      <c r="R15" s="46">
        <f>IF(OR($Q15="",$P15=""),"",$Q15-$P15)</f>
        <v/>
      </c>
      <c r="S15" s="51">
        <f>IF(OR($R15="",$P15=""),"",IFERROR($R15/$P15,""))</f>
        <v/>
      </c>
      <c r="T15" s="51">
        <f>IF(OR($G15="",$Q15="",$L15=""),"",IFERROR($G15/($Q15/(1+$L15)),""))</f>
        <v/>
      </c>
      <c r="U15" s="24" t="n"/>
      <c r="V15" s="28">
        <f>IF($C15="","",IF($U15="Inaktiv","Inaktiv",IF(OR($A15="",$B15="",$D15="",$E15="",$F15="",$G15="",$H15="",$K15="",$Q15="",$U15=""),"Angaben fehlen",IF(OR($L15="",$P15=""),"Parameter prüfen",IF($Q15&lt;$P15*(1-Parameter!$B$6),"Preis unter Ziel",IF($T15&gt;Parameter!$B$5,"Wareneinsatzquote hoch","Im Rahmen"))))))</f>
        <v/>
      </c>
    </row>
    <row r="16">
      <c r="A16" s="21" t="n"/>
      <c r="B16" s="48" t="n"/>
      <c r="C16" s="23" t="n"/>
      <c r="D16" s="24" t="n"/>
      <c r="E16" s="24" t="n"/>
      <c r="F16" s="23" t="n"/>
      <c r="G16" s="49" t="n"/>
      <c r="H16" s="49" t="n"/>
      <c r="I16" s="50" t="n"/>
      <c r="J16" s="52">
        <f>IF($C16="","",IF($I16="",Parameter!$B$4,$I16))</f>
        <v/>
      </c>
      <c r="K16" s="24" t="n"/>
      <c r="L16" s="52">
        <f>IF($C16="","",IFERROR(VLOOKUP($K16,Parameter!$A$17:$B$19,2,FALSE),""))</f>
        <v/>
      </c>
      <c r="M16" s="47">
        <f>IF($C16="","",IF(OR($G16="",$H16=""),"",SUM($G16:$H16)))</f>
        <v/>
      </c>
      <c r="N16" s="47">
        <f>IF(OR($M16="",$J16=""),"",$M16*(1+$J16))</f>
        <v/>
      </c>
      <c r="O16" s="47">
        <f>IF(OR($N16="",$L16=""),"",$N16*$L16)</f>
        <v/>
      </c>
      <c r="P16" s="47">
        <f>IF(OR($N16="",$L16=""),"",IFERROR(ROUND(($N16+$O16)/Parameter!$B$7,0)*Parameter!$B$7,""))</f>
        <v/>
      </c>
      <c r="Q16" s="49" t="n"/>
      <c r="R16" s="47">
        <f>IF(OR($Q16="",$P16=""),"",$Q16-$P16)</f>
        <v/>
      </c>
      <c r="S16" s="52">
        <f>IF(OR($R16="",$P16=""),"",IFERROR($R16/$P16,""))</f>
        <v/>
      </c>
      <c r="T16" s="52">
        <f>IF(OR($G16="",$Q16="",$L16=""),"",IFERROR($G16/($Q16/(1+$L16)),""))</f>
        <v/>
      </c>
      <c r="U16" s="24" t="n"/>
      <c r="V16" s="30">
        <f>IF($C16="","",IF($U16="Inaktiv","Inaktiv",IF(OR($A16="",$B16="",$D16="",$E16="",$F16="",$G16="",$H16="",$K16="",$Q16="",$U16=""),"Angaben fehlen",IF(OR($L16="",$P16=""),"Parameter prüfen",IF($Q16&lt;$P16*(1-Parameter!$B$6),"Preis unter Ziel",IF($T16&gt;Parameter!$B$5,"Wareneinsatzquote hoch","Im Rahmen"))))))</f>
        <v/>
      </c>
    </row>
    <row r="17">
      <c r="A17" s="21" t="n"/>
      <c r="B17" s="48" t="n"/>
      <c r="C17" s="23" t="n"/>
      <c r="D17" s="24" t="n"/>
      <c r="E17" s="24" t="n"/>
      <c r="F17" s="23" t="n"/>
      <c r="G17" s="49" t="n"/>
      <c r="H17" s="49" t="n"/>
      <c r="I17" s="50" t="n"/>
      <c r="J17" s="51">
        <f>IF($C17="","",IF($I17="",Parameter!$B$4,$I17))</f>
        <v/>
      </c>
      <c r="K17" s="24" t="n"/>
      <c r="L17" s="51">
        <f>IF($C17="","",IFERROR(VLOOKUP($K17,Parameter!$A$17:$B$19,2,FALSE),""))</f>
        <v/>
      </c>
      <c r="M17" s="46">
        <f>IF($C17="","",IF(OR($G17="",$H17=""),"",SUM($G17:$H17)))</f>
        <v/>
      </c>
      <c r="N17" s="46">
        <f>IF(OR($M17="",$J17=""),"",$M17*(1+$J17))</f>
        <v/>
      </c>
      <c r="O17" s="46">
        <f>IF(OR($N17="",$L17=""),"",$N17*$L17)</f>
        <v/>
      </c>
      <c r="P17" s="46">
        <f>IF(OR($N17="",$L17=""),"",IFERROR(ROUND(($N17+$O17)/Parameter!$B$7,0)*Parameter!$B$7,""))</f>
        <v/>
      </c>
      <c r="Q17" s="49" t="n"/>
      <c r="R17" s="46">
        <f>IF(OR($Q17="",$P17=""),"",$Q17-$P17)</f>
        <v/>
      </c>
      <c r="S17" s="51">
        <f>IF(OR($R17="",$P17=""),"",IFERROR($R17/$P17,""))</f>
        <v/>
      </c>
      <c r="T17" s="51">
        <f>IF(OR($G17="",$Q17="",$L17=""),"",IFERROR($G17/($Q17/(1+$L17)),""))</f>
        <v/>
      </c>
      <c r="U17" s="24" t="n"/>
      <c r="V17" s="28">
        <f>IF($C17="","",IF($U17="Inaktiv","Inaktiv",IF(OR($A17="",$B17="",$D17="",$E17="",$F17="",$G17="",$H17="",$K17="",$Q17="",$U17=""),"Angaben fehlen",IF(OR($L17="",$P17=""),"Parameter prüfen",IF($Q17&lt;$P17*(1-Parameter!$B$6),"Preis unter Ziel",IF($T17&gt;Parameter!$B$5,"Wareneinsatzquote hoch","Im Rahmen"))))))</f>
        <v/>
      </c>
    </row>
    <row r="18">
      <c r="A18" s="21" t="n"/>
      <c r="B18" s="48" t="n"/>
      <c r="C18" s="23" t="n"/>
      <c r="D18" s="24" t="n"/>
      <c r="E18" s="24" t="n"/>
      <c r="F18" s="23" t="n"/>
      <c r="G18" s="49" t="n"/>
      <c r="H18" s="49" t="n"/>
      <c r="I18" s="50" t="n"/>
      <c r="J18" s="52">
        <f>IF($C18="","",IF($I18="",Parameter!$B$4,$I18))</f>
        <v/>
      </c>
      <c r="K18" s="24" t="n"/>
      <c r="L18" s="52">
        <f>IF($C18="","",IFERROR(VLOOKUP($K18,Parameter!$A$17:$B$19,2,FALSE),""))</f>
        <v/>
      </c>
      <c r="M18" s="47">
        <f>IF($C18="","",IF(OR($G18="",$H18=""),"",SUM($G18:$H18)))</f>
        <v/>
      </c>
      <c r="N18" s="47">
        <f>IF(OR($M18="",$J18=""),"",$M18*(1+$J18))</f>
        <v/>
      </c>
      <c r="O18" s="47">
        <f>IF(OR($N18="",$L18=""),"",$N18*$L18)</f>
        <v/>
      </c>
      <c r="P18" s="47">
        <f>IF(OR($N18="",$L18=""),"",IFERROR(ROUND(($N18+$O18)/Parameter!$B$7,0)*Parameter!$B$7,""))</f>
        <v/>
      </c>
      <c r="Q18" s="49" t="n"/>
      <c r="R18" s="47">
        <f>IF(OR($Q18="",$P18=""),"",$Q18-$P18)</f>
        <v/>
      </c>
      <c r="S18" s="52">
        <f>IF(OR($R18="",$P18=""),"",IFERROR($R18/$P18,""))</f>
        <v/>
      </c>
      <c r="T18" s="52">
        <f>IF(OR($G18="",$Q18="",$L18=""),"",IFERROR($G18/($Q18/(1+$L18)),""))</f>
        <v/>
      </c>
      <c r="U18" s="24" t="n"/>
      <c r="V18" s="30">
        <f>IF($C18="","",IF($U18="Inaktiv","Inaktiv",IF(OR($A18="",$B18="",$D18="",$E18="",$F18="",$G18="",$H18="",$K18="",$Q18="",$U18=""),"Angaben fehlen",IF(OR($L18="",$P18=""),"Parameter prüfen",IF($Q18&lt;$P18*(1-Parameter!$B$6),"Preis unter Ziel",IF($T18&gt;Parameter!$B$5,"Wareneinsatzquote hoch","Im Rahmen"))))))</f>
        <v/>
      </c>
    </row>
    <row r="19">
      <c r="A19" s="21" t="n"/>
      <c r="B19" s="48" t="n"/>
      <c r="C19" s="23" t="n"/>
      <c r="D19" s="24" t="n"/>
      <c r="E19" s="24" t="n"/>
      <c r="F19" s="23" t="n"/>
      <c r="G19" s="49" t="n"/>
      <c r="H19" s="49" t="n"/>
      <c r="I19" s="50" t="n"/>
      <c r="J19" s="51">
        <f>IF($C19="","",IF($I19="",Parameter!$B$4,$I19))</f>
        <v/>
      </c>
      <c r="K19" s="24" t="n"/>
      <c r="L19" s="51">
        <f>IF($C19="","",IFERROR(VLOOKUP($K19,Parameter!$A$17:$B$19,2,FALSE),""))</f>
        <v/>
      </c>
      <c r="M19" s="46">
        <f>IF($C19="","",IF(OR($G19="",$H19=""),"",SUM($G19:$H19)))</f>
        <v/>
      </c>
      <c r="N19" s="46">
        <f>IF(OR($M19="",$J19=""),"",$M19*(1+$J19))</f>
        <v/>
      </c>
      <c r="O19" s="46">
        <f>IF(OR($N19="",$L19=""),"",$N19*$L19)</f>
        <v/>
      </c>
      <c r="P19" s="46">
        <f>IF(OR($N19="",$L19=""),"",IFERROR(ROUND(($N19+$O19)/Parameter!$B$7,0)*Parameter!$B$7,""))</f>
        <v/>
      </c>
      <c r="Q19" s="49" t="n"/>
      <c r="R19" s="46">
        <f>IF(OR($Q19="",$P19=""),"",$Q19-$P19)</f>
        <v/>
      </c>
      <c r="S19" s="51">
        <f>IF(OR($R19="",$P19=""),"",IFERROR($R19/$P19,""))</f>
        <v/>
      </c>
      <c r="T19" s="51">
        <f>IF(OR($G19="",$Q19="",$L19=""),"",IFERROR($G19/($Q19/(1+$L19)),""))</f>
        <v/>
      </c>
      <c r="U19" s="24" t="n"/>
      <c r="V19" s="28">
        <f>IF($C19="","",IF($U19="Inaktiv","Inaktiv",IF(OR($A19="",$B19="",$D19="",$E19="",$F19="",$G19="",$H19="",$K19="",$Q19="",$U19=""),"Angaben fehlen",IF(OR($L19="",$P19=""),"Parameter prüfen",IF($Q19&lt;$P19*(1-Parameter!$B$6),"Preis unter Ziel",IF($T19&gt;Parameter!$B$5,"Wareneinsatzquote hoch","Im Rahmen"))))))</f>
        <v/>
      </c>
    </row>
    <row r="20">
      <c r="A20" s="21" t="n"/>
      <c r="B20" s="48" t="n"/>
      <c r="C20" s="23" t="n"/>
      <c r="D20" s="24" t="n"/>
      <c r="E20" s="24" t="n"/>
      <c r="F20" s="23" t="n"/>
      <c r="G20" s="49" t="n"/>
      <c r="H20" s="49" t="n"/>
      <c r="I20" s="50" t="n"/>
      <c r="J20" s="52">
        <f>IF($C20="","",IF($I20="",Parameter!$B$4,$I20))</f>
        <v/>
      </c>
      <c r="K20" s="24" t="n"/>
      <c r="L20" s="52">
        <f>IF($C20="","",IFERROR(VLOOKUP($K20,Parameter!$A$17:$B$19,2,FALSE),""))</f>
        <v/>
      </c>
      <c r="M20" s="47">
        <f>IF($C20="","",IF(OR($G20="",$H20=""),"",SUM($G20:$H20)))</f>
        <v/>
      </c>
      <c r="N20" s="47">
        <f>IF(OR($M20="",$J20=""),"",$M20*(1+$J20))</f>
        <v/>
      </c>
      <c r="O20" s="47">
        <f>IF(OR($N20="",$L20=""),"",$N20*$L20)</f>
        <v/>
      </c>
      <c r="P20" s="47">
        <f>IF(OR($N20="",$L20=""),"",IFERROR(ROUND(($N20+$O20)/Parameter!$B$7,0)*Parameter!$B$7,""))</f>
        <v/>
      </c>
      <c r="Q20" s="49" t="n"/>
      <c r="R20" s="47">
        <f>IF(OR($Q20="",$P20=""),"",$Q20-$P20)</f>
        <v/>
      </c>
      <c r="S20" s="52">
        <f>IF(OR($R20="",$P20=""),"",IFERROR($R20/$P20,""))</f>
        <v/>
      </c>
      <c r="T20" s="52">
        <f>IF(OR($G20="",$Q20="",$L20=""),"",IFERROR($G20/($Q20/(1+$L20)),""))</f>
        <v/>
      </c>
      <c r="U20" s="24" t="n"/>
      <c r="V20" s="30">
        <f>IF($C20="","",IF($U20="Inaktiv","Inaktiv",IF(OR($A20="",$B20="",$D20="",$E20="",$F20="",$G20="",$H20="",$K20="",$Q20="",$U20=""),"Angaben fehlen",IF(OR($L20="",$P20=""),"Parameter prüfen",IF($Q20&lt;$P20*(1-Parameter!$B$6),"Preis unter Ziel",IF($T20&gt;Parameter!$B$5,"Wareneinsatzquote hoch","Im Rahmen"))))))</f>
        <v/>
      </c>
    </row>
    <row r="21">
      <c r="A21" s="21" t="n"/>
      <c r="B21" s="48" t="n"/>
      <c r="C21" s="23" t="n"/>
      <c r="D21" s="24" t="n"/>
      <c r="E21" s="24" t="n"/>
      <c r="F21" s="23" t="n"/>
      <c r="G21" s="49" t="n"/>
      <c r="H21" s="49" t="n"/>
      <c r="I21" s="50" t="n"/>
      <c r="J21" s="51">
        <f>IF($C21="","",IF($I21="",Parameter!$B$4,$I21))</f>
        <v/>
      </c>
      <c r="K21" s="24" t="n"/>
      <c r="L21" s="51">
        <f>IF($C21="","",IFERROR(VLOOKUP($K21,Parameter!$A$17:$B$19,2,FALSE),""))</f>
        <v/>
      </c>
      <c r="M21" s="46">
        <f>IF($C21="","",IF(OR($G21="",$H21=""),"",SUM($G21:$H21)))</f>
        <v/>
      </c>
      <c r="N21" s="46">
        <f>IF(OR($M21="",$J21=""),"",$M21*(1+$J21))</f>
        <v/>
      </c>
      <c r="O21" s="46">
        <f>IF(OR($N21="",$L21=""),"",$N21*$L21)</f>
        <v/>
      </c>
      <c r="P21" s="46">
        <f>IF(OR($N21="",$L21=""),"",IFERROR(ROUND(($N21+$O21)/Parameter!$B$7,0)*Parameter!$B$7,""))</f>
        <v/>
      </c>
      <c r="Q21" s="49" t="n"/>
      <c r="R21" s="46">
        <f>IF(OR($Q21="",$P21=""),"",$Q21-$P21)</f>
        <v/>
      </c>
      <c r="S21" s="51">
        <f>IF(OR($R21="",$P21=""),"",IFERROR($R21/$P21,""))</f>
        <v/>
      </c>
      <c r="T21" s="51">
        <f>IF(OR($G21="",$Q21="",$L21=""),"",IFERROR($G21/($Q21/(1+$L21)),""))</f>
        <v/>
      </c>
      <c r="U21" s="24" t="n"/>
      <c r="V21" s="28">
        <f>IF($C21="","",IF($U21="Inaktiv","Inaktiv",IF(OR($A21="",$B21="",$D21="",$E21="",$F21="",$G21="",$H21="",$K21="",$Q21="",$U21=""),"Angaben fehlen",IF(OR($L21="",$P21=""),"Parameter prüfen",IF($Q21&lt;$P21*(1-Parameter!$B$6),"Preis unter Ziel",IF($T21&gt;Parameter!$B$5,"Wareneinsatzquote hoch","Im Rahmen"))))))</f>
        <v/>
      </c>
    </row>
    <row r="22">
      <c r="A22" s="21" t="n"/>
      <c r="B22" s="48" t="n"/>
      <c r="C22" s="23" t="n"/>
      <c r="D22" s="24" t="n"/>
      <c r="E22" s="24" t="n"/>
      <c r="F22" s="23" t="n"/>
      <c r="G22" s="49" t="n"/>
      <c r="H22" s="49" t="n"/>
      <c r="I22" s="50" t="n"/>
      <c r="J22" s="52">
        <f>IF($C22="","",IF($I22="",Parameter!$B$4,$I22))</f>
        <v/>
      </c>
      <c r="K22" s="24" t="n"/>
      <c r="L22" s="52">
        <f>IF($C22="","",IFERROR(VLOOKUP($K22,Parameter!$A$17:$B$19,2,FALSE),""))</f>
        <v/>
      </c>
      <c r="M22" s="47">
        <f>IF($C22="","",IF(OR($G22="",$H22=""),"",SUM($G22:$H22)))</f>
        <v/>
      </c>
      <c r="N22" s="47">
        <f>IF(OR($M22="",$J22=""),"",$M22*(1+$J22))</f>
        <v/>
      </c>
      <c r="O22" s="47">
        <f>IF(OR($N22="",$L22=""),"",$N22*$L22)</f>
        <v/>
      </c>
      <c r="P22" s="47">
        <f>IF(OR($N22="",$L22=""),"",IFERROR(ROUND(($N22+$O22)/Parameter!$B$7,0)*Parameter!$B$7,""))</f>
        <v/>
      </c>
      <c r="Q22" s="49" t="n"/>
      <c r="R22" s="47">
        <f>IF(OR($Q22="",$P22=""),"",$Q22-$P22)</f>
        <v/>
      </c>
      <c r="S22" s="52">
        <f>IF(OR($R22="",$P22=""),"",IFERROR($R22/$P22,""))</f>
        <v/>
      </c>
      <c r="T22" s="52">
        <f>IF(OR($G22="",$Q22="",$L22=""),"",IFERROR($G22/($Q22/(1+$L22)),""))</f>
        <v/>
      </c>
      <c r="U22" s="24" t="n"/>
      <c r="V22" s="30">
        <f>IF($C22="","",IF($U22="Inaktiv","Inaktiv",IF(OR($A22="",$B22="",$D22="",$E22="",$F22="",$G22="",$H22="",$K22="",$Q22="",$U22=""),"Angaben fehlen",IF(OR($L22="",$P22=""),"Parameter prüfen",IF($Q22&lt;$P22*(1-Parameter!$B$6),"Preis unter Ziel",IF($T22&gt;Parameter!$B$5,"Wareneinsatzquote hoch","Im Rahmen"))))))</f>
        <v/>
      </c>
    </row>
    <row r="23">
      <c r="A23" s="21" t="n"/>
      <c r="B23" s="48" t="n"/>
      <c r="C23" s="23" t="n"/>
      <c r="D23" s="24" t="n"/>
      <c r="E23" s="24" t="n"/>
      <c r="F23" s="23" t="n"/>
      <c r="G23" s="49" t="n"/>
      <c r="H23" s="49" t="n"/>
      <c r="I23" s="50" t="n"/>
      <c r="J23" s="51">
        <f>IF($C23="","",IF($I23="",Parameter!$B$4,$I23))</f>
        <v/>
      </c>
      <c r="K23" s="24" t="n"/>
      <c r="L23" s="51">
        <f>IF($C23="","",IFERROR(VLOOKUP($K23,Parameter!$A$17:$B$19,2,FALSE),""))</f>
        <v/>
      </c>
      <c r="M23" s="46">
        <f>IF($C23="","",IF(OR($G23="",$H23=""),"",SUM($G23:$H23)))</f>
        <v/>
      </c>
      <c r="N23" s="46">
        <f>IF(OR($M23="",$J23=""),"",$M23*(1+$J23))</f>
        <v/>
      </c>
      <c r="O23" s="46">
        <f>IF(OR($N23="",$L23=""),"",$N23*$L23)</f>
        <v/>
      </c>
      <c r="P23" s="46">
        <f>IF(OR($N23="",$L23=""),"",IFERROR(ROUND(($N23+$O23)/Parameter!$B$7,0)*Parameter!$B$7,""))</f>
        <v/>
      </c>
      <c r="Q23" s="49" t="n"/>
      <c r="R23" s="46">
        <f>IF(OR($Q23="",$P23=""),"",$Q23-$P23)</f>
        <v/>
      </c>
      <c r="S23" s="51">
        <f>IF(OR($R23="",$P23=""),"",IFERROR($R23/$P23,""))</f>
        <v/>
      </c>
      <c r="T23" s="51">
        <f>IF(OR($G23="",$Q23="",$L23=""),"",IFERROR($G23/($Q23/(1+$L23)),""))</f>
        <v/>
      </c>
      <c r="U23" s="24" t="n"/>
      <c r="V23" s="28">
        <f>IF($C23="","",IF($U23="Inaktiv","Inaktiv",IF(OR($A23="",$B23="",$D23="",$E23="",$F23="",$G23="",$H23="",$K23="",$Q23="",$U23=""),"Angaben fehlen",IF(OR($L23="",$P23=""),"Parameter prüfen",IF($Q23&lt;$P23*(1-Parameter!$B$6),"Preis unter Ziel",IF($T23&gt;Parameter!$B$5,"Wareneinsatzquote hoch","Im Rahmen"))))))</f>
        <v/>
      </c>
    </row>
    <row r="24">
      <c r="A24" s="21" t="n"/>
      <c r="B24" s="48" t="n"/>
      <c r="C24" s="23" t="n"/>
      <c r="D24" s="24" t="n"/>
      <c r="E24" s="24" t="n"/>
      <c r="F24" s="23" t="n"/>
      <c r="G24" s="49" t="n"/>
      <c r="H24" s="49" t="n"/>
      <c r="I24" s="50" t="n"/>
      <c r="J24" s="52">
        <f>IF($C24="","",IF($I24="",Parameter!$B$4,$I24))</f>
        <v/>
      </c>
      <c r="K24" s="24" t="n"/>
      <c r="L24" s="52">
        <f>IF($C24="","",IFERROR(VLOOKUP($K24,Parameter!$A$17:$B$19,2,FALSE),""))</f>
        <v/>
      </c>
      <c r="M24" s="47">
        <f>IF($C24="","",IF(OR($G24="",$H24=""),"",SUM($G24:$H24)))</f>
        <v/>
      </c>
      <c r="N24" s="47">
        <f>IF(OR($M24="",$J24=""),"",$M24*(1+$J24))</f>
        <v/>
      </c>
      <c r="O24" s="47">
        <f>IF(OR($N24="",$L24=""),"",$N24*$L24)</f>
        <v/>
      </c>
      <c r="P24" s="47">
        <f>IF(OR($N24="",$L24=""),"",IFERROR(ROUND(($N24+$O24)/Parameter!$B$7,0)*Parameter!$B$7,""))</f>
        <v/>
      </c>
      <c r="Q24" s="49" t="n"/>
      <c r="R24" s="47">
        <f>IF(OR($Q24="",$P24=""),"",$Q24-$P24)</f>
        <v/>
      </c>
      <c r="S24" s="52">
        <f>IF(OR($R24="",$P24=""),"",IFERROR($R24/$P24,""))</f>
        <v/>
      </c>
      <c r="T24" s="52">
        <f>IF(OR($G24="",$Q24="",$L24=""),"",IFERROR($G24/($Q24/(1+$L24)),""))</f>
        <v/>
      </c>
      <c r="U24" s="24" t="n"/>
      <c r="V24" s="30">
        <f>IF($C24="","",IF($U24="Inaktiv","Inaktiv",IF(OR($A24="",$B24="",$D24="",$E24="",$F24="",$G24="",$H24="",$K24="",$Q24="",$U24=""),"Angaben fehlen",IF(OR($L24="",$P24=""),"Parameter prüfen",IF($Q24&lt;$P24*(1-Parameter!$B$6),"Preis unter Ziel",IF($T24&gt;Parameter!$B$5,"Wareneinsatzquote hoch","Im Rahmen"))))))</f>
        <v/>
      </c>
    </row>
    <row r="25">
      <c r="A25" s="21" t="n"/>
      <c r="B25" s="48" t="n"/>
      <c r="C25" s="23" t="n"/>
      <c r="D25" s="24" t="n"/>
      <c r="E25" s="24" t="n"/>
      <c r="F25" s="23" t="n"/>
      <c r="G25" s="49" t="n"/>
      <c r="H25" s="49" t="n"/>
      <c r="I25" s="50" t="n"/>
      <c r="J25" s="51">
        <f>IF($C25="","",IF($I25="",Parameter!$B$4,$I25))</f>
        <v/>
      </c>
      <c r="K25" s="24" t="n"/>
      <c r="L25" s="51">
        <f>IF($C25="","",IFERROR(VLOOKUP($K25,Parameter!$A$17:$B$19,2,FALSE),""))</f>
        <v/>
      </c>
      <c r="M25" s="46">
        <f>IF($C25="","",IF(OR($G25="",$H25=""),"",SUM($G25:$H25)))</f>
        <v/>
      </c>
      <c r="N25" s="46">
        <f>IF(OR($M25="",$J25=""),"",$M25*(1+$J25))</f>
        <v/>
      </c>
      <c r="O25" s="46">
        <f>IF(OR($N25="",$L25=""),"",$N25*$L25)</f>
        <v/>
      </c>
      <c r="P25" s="46">
        <f>IF(OR($N25="",$L25=""),"",IFERROR(ROUND(($N25+$O25)/Parameter!$B$7,0)*Parameter!$B$7,""))</f>
        <v/>
      </c>
      <c r="Q25" s="49" t="n"/>
      <c r="R25" s="46">
        <f>IF(OR($Q25="",$P25=""),"",$Q25-$P25)</f>
        <v/>
      </c>
      <c r="S25" s="51">
        <f>IF(OR($R25="",$P25=""),"",IFERROR($R25/$P25,""))</f>
        <v/>
      </c>
      <c r="T25" s="51">
        <f>IF(OR($G25="",$Q25="",$L25=""),"",IFERROR($G25/($Q25/(1+$L25)),""))</f>
        <v/>
      </c>
      <c r="U25" s="24" t="n"/>
      <c r="V25" s="28">
        <f>IF($C25="","",IF($U25="Inaktiv","Inaktiv",IF(OR($A25="",$B25="",$D25="",$E25="",$F25="",$G25="",$H25="",$K25="",$Q25="",$U25=""),"Angaben fehlen",IF(OR($L25="",$P25=""),"Parameter prüfen",IF($Q25&lt;$P25*(1-Parameter!$B$6),"Preis unter Ziel",IF($T25&gt;Parameter!$B$5,"Wareneinsatzquote hoch","Im Rahmen"))))))</f>
        <v/>
      </c>
    </row>
    <row r="26">
      <c r="A26" s="21" t="n"/>
      <c r="B26" s="48" t="n"/>
      <c r="C26" s="23" t="n"/>
      <c r="D26" s="24" t="n"/>
      <c r="E26" s="24" t="n"/>
      <c r="F26" s="23" t="n"/>
      <c r="G26" s="49" t="n"/>
      <c r="H26" s="49" t="n"/>
      <c r="I26" s="50" t="n"/>
      <c r="J26" s="52">
        <f>IF($C26="","",IF($I26="",Parameter!$B$4,$I26))</f>
        <v/>
      </c>
      <c r="K26" s="24" t="n"/>
      <c r="L26" s="52">
        <f>IF($C26="","",IFERROR(VLOOKUP($K26,Parameter!$A$17:$B$19,2,FALSE),""))</f>
        <v/>
      </c>
      <c r="M26" s="47">
        <f>IF($C26="","",IF(OR($G26="",$H26=""),"",SUM($G26:$H26)))</f>
        <v/>
      </c>
      <c r="N26" s="47">
        <f>IF(OR($M26="",$J26=""),"",$M26*(1+$J26))</f>
        <v/>
      </c>
      <c r="O26" s="47">
        <f>IF(OR($N26="",$L26=""),"",$N26*$L26)</f>
        <v/>
      </c>
      <c r="P26" s="47">
        <f>IF(OR($N26="",$L26=""),"",IFERROR(ROUND(($N26+$O26)/Parameter!$B$7,0)*Parameter!$B$7,""))</f>
        <v/>
      </c>
      <c r="Q26" s="49" t="n"/>
      <c r="R26" s="47">
        <f>IF(OR($Q26="",$P26=""),"",$Q26-$P26)</f>
        <v/>
      </c>
      <c r="S26" s="52">
        <f>IF(OR($R26="",$P26=""),"",IFERROR($R26/$P26,""))</f>
        <v/>
      </c>
      <c r="T26" s="52">
        <f>IF(OR($G26="",$Q26="",$L26=""),"",IFERROR($G26/($Q26/(1+$L26)),""))</f>
        <v/>
      </c>
      <c r="U26" s="24" t="n"/>
      <c r="V26" s="30">
        <f>IF($C26="","",IF($U26="Inaktiv","Inaktiv",IF(OR($A26="",$B26="",$D26="",$E26="",$F26="",$G26="",$H26="",$K26="",$Q26="",$U26=""),"Angaben fehlen",IF(OR($L26="",$P26=""),"Parameter prüfen",IF($Q26&lt;$P26*(1-Parameter!$B$6),"Preis unter Ziel",IF($T26&gt;Parameter!$B$5,"Wareneinsatzquote hoch","Im Rahmen"))))))</f>
        <v/>
      </c>
    </row>
    <row r="27">
      <c r="A27" s="21" t="n"/>
      <c r="B27" s="48" t="n"/>
      <c r="C27" s="23" t="n"/>
      <c r="D27" s="24" t="n"/>
      <c r="E27" s="24" t="n"/>
      <c r="F27" s="23" t="n"/>
      <c r="G27" s="49" t="n"/>
      <c r="H27" s="49" t="n"/>
      <c r="I27" s="50" t="n"/>
      <c r="J27" s="51">
        <f>IF($C27="","",IF($I27="",Parameter!$B$4,$I27))</f>
        <v/>
      </c>
      <c r="K27" s="24" t="n"/>
      <c r="L27" s="51">
        <f>IF($C27="","",IFERROR(VLOOKUP($K27,Parameter!$A$17:$B$19,2,FALSE),""))</f>
        <v/>
      </c>
      <c r="M27" s="46">
        <f>IF($C27="","",IF(OR($G27="",$H27=""),"",SUM($G27:$H27)))</f>
        <v/>
      </c>
      <c r="N27" s="46">
        <f>IF(OR($M27="",$J27=""),"",$M27*(1+$J27))</f>
        <v/>
      </c>
      <c r="O27" s="46">
        <f>IF(OR($N27="",$L27=""),"",$N27*$L27)</f>
        <v/>
      </c>
      <c r="P27" s="46">
        <f>IF(OR($N27="",$L27=""),"",IFERROR(ROUND(($N27+$O27)/Parameter!$B$7,0)*Parameter!$B$7,""))</f>
        <v/>
      </c>
      <c r="Q27" s="49" t="n"/>
      <c r="R27" s="46">
        <f>IF(OR($Q27="",$P27=""),"",$Q27-$P27)</f>
        <v/>
      </c>
      <c r="S27" s="51">
        <f>IF(OR($R27="",$P27=""),"",IFERROR($R27/$P27,""))</f>
        <v/>
      </c>
      <c r="T27" s="51">
        <f>IF(OR($G27="",$Q27="",$L27=""),"",IFERROR($G27/($Q27/(1+$L27)),""))</f>
        <v/>
      </c>
      <c r="U27" s="24" t="n"/>
      <c r="V27" s="28">
        <f>IF($C27="","",IF($U27="Inaktiv","Inaktiv",IF(OR($A27="",$B27="",$D27="",$E27="",$F27="",$G27="",$H27="",$K27="",$Q27="",$U27=""),"Angaben fehlen",IF(OR($L27="",$P27=""),"Parameter prüfen",IF($Q27&lt;$P27*(1-Parameter!$B$6),"Preis unter Ziel",IF($T27&gt;Parameter!$B$5,"Wareneinsatzquote hoch","Im Rahmen"))))))</f>
        <v/>
      </c>
    </row>
    <row r="28">
      <c r="A28" s="21" t="n"/>
      <c r="B28" s="48" t="n"/>
      <c r="C28" s="23" t="n"/>
      <c r="D28" s="24" t="n"/>
      <c r="E28" s="24" t="n"/>
      <c r="F28" s="23" t="n"/>
      <c r="G28" s="49" t="n"/>
      <c r="H28" s="49" t="n"/>
      <c r="I28" s="50" t="n"/>
      <c r="J28" s="52">
        <f>IF($C28="","",IF($I28="",Parameter!$B$4,$I28))</f>
        <v/>
      </c>
      <c r="K28" s="24" t="n"/>
      <c r="L28" s="52">
        <f>IF($C28="","",IFERROR(VLOOKUP($K28,Parameter!$A$17:$B$19,2,FALSE),""))</f>
        <v/>
      </c>
      <c r="M28" s="47">
        <f>IF($C28="","",IF(OR($G28="",$H28=""),"",SUM($G28:$H28)))</f>
        <v/>
      </c>
      <c r="N28" s="47">
        <f>IF(OR($M28="",$J28=""),"",$M28*(1+$J28))</f>
        <v/>
      </c>
      <c r="O28" s="47">
        <f>IF(OR($N28="",$L28=""),"",$N28*$L28)</f>
        <v/>
      </c>
      <c r="P28" s="47">
        <f>IF(OR($N28="",$L28=""),"",IFERROR(ROUND(($N28+$O28)/Parameter!$B$7,0)*Parameter!$B$7,""))</f>
        <v/>
      </c>
      <c r="Q28" s="49" t="n"/>
      <c r="R28" s="47">
        <f>IF(OR($Q28="",$P28=""),"",$Q28-$P28)</f>
        <v/>
      </c>
      <c r="S28" s="52">
        <f>IF(OR($R28="",$P28=""),"",IFERROR($R28/$P28,""))</f>
        <v/>
      </c>
      <c r="T28" s="52">
        <f>IF(OR($G28="",$Q28="",$L28=""),"",IFERROR($G28/($Q28/(1+$L28)),""))</f>
        <v/>
      </c>
      <c r="U28" s="24" t="n"/>
      <c r="V28" s="30">
        <f>IF($C28="","",IF($U28="Inaktiv","Inaktiv",IF(OR($A28="",$B28="",$D28="",$E28="",$F28="",$G28="",$H28="",$K28="",$Q28="",$U28=""),"Angaben fehlen",IF(OR($L28="",$P28=""),"Parameter prüfen",IF($Q28&lt;$P28*(1-Parameter!$B$6),"Preis unter Ziel",IF($T28&gt;Parameter!$B$5,"Wareneinsatzquote hoch","Im Rahmen"))))))</f>
        <v/>
      </c>
    </row>
    <row r="29">
      <c r="A29" s="21" t="n"/>
      <c r="B29" s="48" t="n"/>
      <c r="C29" s="23" t="n"/>
      <c r="D29" s="24" t="n"/>
      <c r="E29" s="24" t="n"/>
      <c r="F29" s="23" t="n"/>
      <c r="G29" s="49" t="n"/>
      <c r="H29" s="49" t="n"/>
      <c r="I29" s="50" t="n"/>
      <c r="J29" s="51">
        <f>IF($C29="","",IF($I29="",Parameter!$B$4,$I29))</f>
        <v/>
      </c>
      <c r="K29" s="24" t="n"/>
      <c r="L29" s="51">
        <f>IF($C29="","",IFERROR(VLOOKUP($K29,Parameter!$A$17:$B$19,2,FALSE),""))</f>
        <v/>
      </c>
      <c r="M29" s="46">
        <f>IF($C29="","",IF(OR($G29="",$H29=""),"",SUM($G29:$H29)))</f>
        <v/>
      </c>
      <c r="N29" s="46">
        <f>IF(OR($M29="",$J29=""),"",$M29*(1+$J29))</f>
        <v/>
      </c>
      <c r="O29" s="46">
        <f>IF(OR($N29="",$L29=""),"",$N29*$L29)</f>
        <v/>
      </c>
      <c r="P29" s="46">
        <f>IF(OR($N29="",$L29=""),"",IFERROR(ROUND(($N29+$O29)/Parameter!$B$7,0)*Parameter!$B$7,""))</f>
        <v/>
      </c>
      <c r="Q29" s="49" t="n"/>
      <c r="R29" s="46">
        <f>IF(OR($Q29="",$P29=""),"",$Q29-$P29)</f>
        <v/>
      </c>
      <c r="S29" s="51">
        <f>IF(OR($R29="",$P29=""),"",IFERROR($R29/$P29,""))</f>
        <v/>
      </c>
      <c r="T29" s="51">
        <f>IF(OR($G29="",$Q29="",$L29=""),"",IFERROR($G29/($Q29/(1+$L29)),""))</f>
        <v/>
      </c>
      <c r="U29" s="24" t="n"/>
      <c r="V29" s="28">
        <f>IF($C29="","",IF($U29="Inaktiv","Inaktiv",IF(OR($A29="",$B29="",$D29="",$E29="",$F29="",$G29="",$H29="",$K29="",$Q29="",$U29=""),"Angaben fehlen",IF(OR($L29="",$P29=""),"Parameter prüfen",IF($Q29&lt;$P29*(1-Parameter!$B$6),"Preis unter Ziel",IF($T29&gt;Parameter!$B$5,"Wareneinsatzquote hoch","Im Rahmen"))))))</f>
        <v/>
      </c>
    </row>
    <row r="30">
      <c r="A30" s="21" t="n"/>
      <c r="B30" s="48" t="n"/>
      <c r="C30" s="23" t="n"/>
      <c r="D30" s="24" t="n"/>
      <c r="E30" s="24" t="n"/>
      <c r="F30" s="23" t="n"/>
      <c r="G30" s="49" t="n"/>
      <c r="H30" s="49" t="n"/>
      <c r="I30" s="50" t="n"/>
      <c r="J30" s="52">
        <f>IF($C30="","",IF($I30="",Parameter!$B$4,$I30))</f>
        <v/>
      </c>
      <c r="K30" s="24" t="n"/>
      <c r="L30" s="52">
        <f>IF($C30="","",IFERROR(VLOOKUP($K30,Parameter!$A$17:$B$19,2,FALSE),""))</f>
        <v/>
      </c>
      <c r="M30" s="47">
        <f>IF($C30="","",IF(OR($G30="",$H30=""),"",SUM($G30:$H30)))</f>
        <v/>
      </c>
      <c r="N30" s="47">
        <f>IF(OR($M30="",$J30=""),"",$M30*(1+$J30))</f>
        <v/>
      </c>
      <c r="O30" s="47">
        <f>IF(OR($N30="",$L30=""),"",$N30*$L30)</f>
        <v/>
      </c>
      <c r="P30" s="47">
        <f>IF(OR($N30="",$L30=""),"",IFERROR(ROUND(($N30+$O30)/Parameter!$B$7,0)*Parameter!$B$7,""))</f>
        <v/>
      </c>
      <c r="Q30" s="49" t="n"/>
      <c r="R30" s="47">
        <f>IF(OR($Q30="",$P30=""),"",$Q30-$P30)</f>
        <v/>
      </c>
      <c r="S30" s="52">
        <f>IF(OR($R30="",$P30=""),"",IFERROR($R30/$P30,""))</f>
        <v/>
      </c>
      <c r="T30" s="52">
        <f>IF(OR($G30="",$Q30="",$L30=""),"",IFERROR($G30/($Q30/(1+$L30)),""))</f>
        <v/>
      </c>
      <c r="U30" s="24" t="n"/>
      <c r="V30" s="30">
        <f>IF($C30="","",IF($U30="Inaktiv","Inaktiv",IF(OR($A30="",$B30="",$D30="",$E30="",$F30="",$G30="",$H30="",$K30="",$Q30="",$U30=""),"Angaben fehlen",IF(OR($L30="",$P30=""),"Parameter prüfen",IF($Q30&lt;$P30*(1-Parameter!$B$6),"Preis unter Ziel",IF($T30&gt;Parameter!$B$5,"Wareneinsatzquote hoch","Im Rahmen"))))))</f>
        <v/>
      </c>
    </row>
    <row r="31">
      <c r="A31" s="21" t="n"/>
      <c r="B31" s="48" t="n"/>
      <c r="C31" s="23" t="n"/>
      <c r="D31" s="24" t="n"/>
      <c r="E31" s="24" t="n"/>
      <c r="F31" s="23" t="n"/>
      <c r="G31" s="49" t="n"/>
      <c r="H31" s="49" t="n"/>
      <c r="I31" s="50" t="n"/>
      <c r="J31" s="51">
        <f>IF($C31="","",IF($I31="",Parameter!$B$4,$I31))</f>
        <v/>
      </c>
      <c r="K31" s="24" t="n"/>
      <c r="L31" s="51">
        <f>IF($C31="","",IFERROR(VLOOKUP($K31,Parameter!$A$17:$B$19,2,FALSE),""))</f>
        <v/>
      </c>
      <c r="M31" s="46">
        <f>IF($C31="","",IF(OR($G31="",$H31=""),"",SUM($G31:$H31)))</f>
        <v/>
      </c>
      <c r="N31" s="46">
        <f>IF(OR($M31="",$J31=""),"",$M31*(1+$J31))</f>
        <v/>
      </c>
      <c r="O31" s="46">
        <f>IF(OR($N31="",$L31=""),"",$N31*$L31)</f>
        <v/>
      </c>
      <c r="P31" s="46">
        <f>IF(OR($N31="",$L31=""),"",IFERROR(ROUND(($N31+$O31)/Parameter!$B$7,0)*Parameter!$B$7,""))</f>
        <v/>
      </c>
      <c r="Q31" s="49" t="n"/>
      <c r="R31" s="46">
        <f>IF(OR($Q31="",$P31=""),"",$Q31-$P31)</f>
        <v/>
      </c>
      <c r="S31" s="51">
        <f>IF(OR($R31="",$P31=""),"",IFERROR($R31/$P31,""))</f>
        <v/>
      </c>
      <c r="T31" s="51">
        <f>IF(OR($G31="",$Q31="",$L31=""),"",IFERROR($G31/($Q31/(1+$L31)),""))</f>
        <v/>
      </c>
      <c r="U31" s="24" t="n"/>
      <c r="V31" s="28">
        <f>IF($C31="","",IF($U31="Inaktiv","Inaktiv",IF(OR($A31="",$B31="",$D31="",$E31="",$F31="",$G31="",$H31="",$K31="",$Q31="",$U31=""),"Angaben fehlen",IF(OR($L31="",$P31=""),"Parameter prüfen",IF($Q31&lt;$P31*(1-Parameter!$B$6),"Preis unter Ziel",IF($T31&gt;Parameter!$B$5,"Wareneinsatzquote hoch","Im Rahmen"))))))</f>
        <v/>
      </c>
    </row>
    <row r="32">
      <c r="A32" s="21" t="n"/>
      <c r="B32" s="48" t="n"/>
      <c r="C32" s="23" t="n"/>
      <c r="D32" s="24" t="n"/>
      <c r="E32" s="24" t="n"/>
      <c r="F32" s="23" t="n"/>
      <c r="G32" s="49" t="n"/>
      <c r="H32" s="49" t="n"/>
      <c r="I32" s="50" t="n"/>
      <c r="J32" s="52">
        <f>IF($C32="","",IF($I32="",Parameter!$B$4,$I32))</f>
        <v/>
      </c>
      <c r="K32" s="24" t="n"/>
      <c r="L32" s="52">
        <f>IF($C32="","",IFERROR(VLOOKUP($K32,Parameter!$A$17:$B$19,2,FALSE),""))</f>
        <v/>
      </c>
      <c r="M32" s="47">
        <f>IF($C32="","",IF(OR($G32="",$H32=""),"",SUM($G32:$H32)))</f>
        <v/>
      </c>
      <c r="N32" s="47">
        <f>IF(OR($M32="",$J32=""),"",$M32*(1+$J32))</f>
        <v/>
      </c>
      <c r="O32" s="47">
        <f>IF(OR($N32="",$L32=""),"",$N32*$L32)</f>
        <v/>
      </c>
      <c r="P32" s="47">
        <f>IF(OR($N32="",$L32=""),"",IFERROR(ROUND(($N32+$O32)/Parameter!$B$7,0)*Parameter!$B$7,""))</f>
        <v/>
      </c>
      <c r="Q32" s="49" t="n"/>
      <c r="R32" s="47">
        <f>IF(OR($Q32="",$P32=""),"",$Q32-$P32)</f>
        <v/>
      </c>
      <c r="S32" s="52">
        <f>IF(OR($R32="",$P32=""),"",IFERROR($R32/$P32,""))</f>
        <v/>
      </c>
      <c r="T32" s="52">
        <f>IF(OR($G32="",$Q32="",$L32=""),"",IFERROR($G32/($Q32/(1+$L32)),""))</f>
        <v/>
      </c>
      <c r="U32" s="24" t="n"/>
      <c r="V32" s="30">
        <f>IF($C32="","",IF($U32="Inaktiv","Inaktiv",IF(OR($A32="",$B32="",$D32="",$E32="",$F32="",$G32="",$H32="",$K32="",$Q32="",$U32=""),"Angaben fehlen",IF(OR($L32="",$P32=""),"Parameter prüfen",IF($Q32&lt;$P32*(1-Parameter!$B$6),"Preis unter Ziel",IF($T32&gt;Parameter!$B$5,"Wareneinsatzquote hoch","Im Rahmen"))))))</f>
        <v/>
      </c>
    </row>
    <row r="33">
      <c r="A33" s="21" t="n"/>
      <c r="B33" s="48" t="n"/>
      <c r="C33" s="23" t="n"/>
      <c r="D33" s="24" t="n"/>
      <c r="E33" s="24" t="n"/>
      <c r="F33" s="23" t="n"/>
      <c r="G33" s="49" t="n"/>
      <c r="H33" s="49" t="n"/>
      <c r="I33" s="50" t="n"/>
      <c r="J33" s="51">
        <f>IF($C33="","",IF($I33="",Parameter!$B$4,$I33))</f>
        <v/>
      </c>
      <c r="K33" s="24" t="n"/>
      <c r="L33" s="51">
        <f>IF($C33="","",IFERROR(VLOOKUP($K33,Parameter!$A$17:$B$19,2,FALSE),""))</f>
        <v/>
      </c>
      <c r="M33" s="46">
        <f>IF($C33="","",IF(OR($G33="",$H33=""),"",SUM($G33:$H33)))</f>
        <v/>
      </c>
      <c r="N33" s="46">
        <f>IF(OR($M33="",$J33=""),"",$M33*(1+$J33))</f>
        <v/>
      </c>
      <c r="O33" s="46">
        <f>IF(OR($N33="",$L33=""),"",$N33*$L33)</f>
        <v/>
      </c>
      <c r="P33" s="46">
        <f>IF(OR($N33="",$L33=""),"",IFERROR(ROUND(($N33+$O33)/Parameter!$B$7,0)*Parameter!$B$7,""))</f>
        <v/>
      </c>
      <c r="Q33" s="49" t="n"/>
      <c r="R33" s="46">
        <f>IF(OR($Q33="",$P33=""),"",$Q33-$P33)</f>
        <v/>
      </c>
      <c r="S33" s="51">
        <f>IF(OR($R33="",$P33=""),"",IFERROR($R33/$P33,""))</f>
        <v/>
      </c>
      <c r="T33" s="51">
        <f>IF(OR($G33="",$Q33="",$L33=""),"",IFERROR($G33/($Q33/(1+$L33)),""))</f>
        <v/>
      </c>
      <c r="U33" s="24" t="n"/>
      <c r="V33" s="28">
        <f>IF($C33="","",IF($U33="Inaktiv","Inaktiv",IF(OR($A33="",$B33="",$D33="",$E33="",$F33="",$G33="",$H33="",$K33="",$Q33="",$U33=""),"Angaben fehlen",IF(OR($L33="",$P33=""),"Parameter prüfen",IF($Q33&lt;$P33*(1-Parameter!$B$6),"Preis unter Ziel",IF($T33&gt;Parameter!$B$5,"Wareneinsatzquote hoch","Im Rahmen"))))))</f>
        <v/>
      </c>
    </row>
    <row r="34">
      <c r="A34" s="21" t="n"/>
      <c r="B34" s="48" t="n"/>
      <c r="C34" s="23" t="n"/>
      <c r="D34" s="24" t="n"/>
      <c r="E34" s="24" t="n"/>
      <c r="F34" s="23" t="n"/>
      <c r="G34" s="49" t="n"/>
      <c r="H34" s="49" t="n"/>
      <c r="I34" s="50" t="n"/>
      <c r="J34" s="52">
        <f>IF($C34="","",IF($I34="",Parameter!$B$4,$I34))</f>
        <v/>
      </c>
      <c r="K34" s="24" t="n"/>
      <c r="L34" s="52">
        <f>IF($C34="","",IFERROR(VLOOKUP($K34,Parameter!$A$17:$B$19,2,FALSE),""))</f>
        <v/>
      </c>
      <c r="M34" s="47">
        <f>IF($C34="","",IF(OR($G34="",$H34=""),"",SUM($G34:$H34)))</f>
        <v/>
      </c>
      <c r="N34" s="47">
        <f>IF(OR($M34="",$J34=""),"",$M34*(1+$J34))</f>
        <v/>
      </c>
      <c r="O34" s="47">
        <f>IF(OR($N34="",$L34=""),"",$N34*$L34)</f>
        <v/>
      </c>
      <c r="P34" s="47">
        <f>IF(OR($N34="",$L34=""),"",IFERROR(ROUND(($N34+$O34)/Parameter!$B$7,0)*Parameter!$B$7,""))</f>
        <v/>
      </c>
      <c r="Q34" s="49" t="n"/>
      <c r="R34" s="47">
        <f>IF(OR($Q34="",$P34=""),"",$Q34-$P34)</f>
        <v/>
      </c>
      <c r="S34" s="52">
        <f>IF(OR($R34="",$P34=""),"",IFERROR($R34/$P34,""))</f>
        <v/>
      </c>
      <c r="T34" s="52">
        <f>IF(OR($G34="",$Q34="",$L34=""),"",IFERROR($G34/($Q34/(1+$L34)),""))</f>
        <v/>
      </c>
      <c r="U34" s="24" t="n"/>
      <c r="V34" s="30">
        <f>IF($C34="","",IF($U34="Inaktiv","Inaktiv",IF(OR($A34="",$B34="",$D34="",$E34="",$F34="",$G34="",$H34="",$K34="",$Q34="",$U34=""),"Angaben fehlen",IF(OR($L34="",$P34=""),"Parameter prüfen",IF($Q34&lt;$P34*(1-Parameter!$B$6),"Preis unter Ziel",IF($T34&gt;Parameter!$B$5,"Wareneinsatzquote hoch","Im Rahmen"))))))</f>
        <v/>
      </c>
    </row>
    <row r="35">
      <c r="A35" s="21" t="n"/>
      <c r="B35" s="48" t="n"/>
      <c r="C35" s="23" t="n"/>
      <c r="D35" s="24" t="n"/>
      <c r="E35" s="24" t="n"/>
      <c r="F35" s="23" t="n"/>
      <c r="G35" s="49" t="n"/>
      <c r="H35" s="49" t="n"/>
      <c r="I35" s="50" t="n"/>
      <c r="J35" s="51">
        <f>IF($C35="","",IF($I35="",Parameter!$B$4,$I35))</f>
        <v/>
      </c>
      <c r="K35" s="24" t="n"/>
      <c r="L35" s="51">
        <f>IF($C35="","",IFERROR(VLOOKUP($K35,Parameter!$A$17:$B$19,2,FALSE),""))</f>
        <v/>
      </c>
      <c r="M35" s="46">
        <f>IF($C35="","",IF(OR($G35="",$H35=""),"",SUM($G35:$H35)))</f>
        <v/>
      </c>
      <c r="N35" s="46">
        <f>IF(OR($M35="",$J35=""),"",$M35*(1+$J35))</f>
        <v/>
      </c>
      <c r="O35" s="46">
        <f>IF(OR($N35="",$L35=""),"",$N35*$L35)</f>
        <v/>
      </c>
      <c r="P35" s="46">
        <f>IF(OR($N35="",$L35=""),"",IFERROR(ROUND(($N35+$O35)/Parameter!$B$7,0)*Parameter!$B$7,""))</f>
        <v/>
      </c>
      <c r="Q35" s="49" t="n"/>
      <c r="R35" s="46">
        <f>IF(OR($Q35="",$P35=""),"",$Q35-$P35)</f>
        <v/>
      </c>
      <c r="S35" s="51">
        <f>IF(OR($R35="",$P35=""),"",IFERROR($R35/$P35,""))</f>
        <v/>
      </c>
      <c r="T35" s="51">
        <f>IF(OR($G35="",$Q35="",$L35=""),"",IFERROR($G35/($Q35/(1+$L35)),""))</f>
        <v/>
      </c>
      <c r="U35" s="24" t="n"/>
      <c r="V35" s="28">
        <f>IF($C35="","",IF($U35="Inaktiv","Inaktiv",IF(OR($A35="",$B35="",$D35="",$E35="",$F35="",$G35="",$H35="",$K35="",$Q35="",$U35=""),"Angaben fehlen",IF(OR($L35="",$P35=""),"Parameter prüfen",IF($Q35&lt;$P35*(1-Parameter!$B$6),"Preis unter Ziel",IF($T35&gt;Parameter!$B$5,"Wareneinsatzquote hoch","Im Rahmen"))))))</f>
        <v/>
      </c>
    </row>
    <row r="36">
      <c r="A36" s="21" t="n"/>
      <c r="B36" s="48" t="n"/>
      <c r="C36" s="23" t="n"/>
      <c r="D36" s="24" t="n"/>
      <c r="E36" s="24" t="n"/>
      <c r="F36" s="23" t="n"/>
      <c r="G36" s="49" t="n"/>
      <c r="H36" s="49" t="n"/>
      <c r="I36" s="50" t="n"/>
      <c r="J36" s="52">
        <f>IF($C36="","",IF($I36="",Parameter!$B$4,$I36))</f>
        <v/>
      </c>
      <c r="K36" s="24" t="n"/>
      <c r="L36" s="52">
        <f>IF($C36="","",IFERROR(VLOOKUP($K36,Parameter!$A$17:$B$19,2,FALSE),""))</f>
        <v/>
      </c>
      <c r="M36" s="47">
        <f>IF($C36="","",IF(OR($G36="",$H36=""),"",SUM($G36:$H36)))</f>
        <v/>
      </c>
      <c r="N36" s="47">
        <f>IF(OR($M36="",$J36=""),"",$M36*(1+$J36))</f>
        <v/>
      </c>
      <c r="O36" s="47">
        <f>IF(OR($N36="",$L36=""),"",$N36*$L36)</f>
        <v/>
      </c>
      <c r="P36" s="47">
        <f>IF(OR($N36="",$L36=""),"",IFERROR(ROUND(($N36+$O36)/Parameter!$B$7,0)*Parameter!$B$7,""))</f>
        <v/>
      </c>
      <c r="Q36" s="49" t="n"/>
      <c r="R36" s="47">
        <f>IF(OR($Q36="",$P36=""),"",$Q36-$P36)</f>
        <v/>
      </c>
      <c r="S36" s="52">
        <f>IF(OR($R36="",$P36=""),"",IFERROR($R36/$P36,""))</f>
        <v/>
      </c>
      <c r="T36" s="52">
        <f>IF(OR($G36="",$Q36="",$L36=""),"",IFERROR($G36/($Q36/(1+$L36)),""))</f>
        <v/>
      </c>
      <c r="U36" s="24" t="n"/>
      <c r="V36" s="30">
        <f>IF($C36="","",IF($U36="Inaktiv","Inaktiv",IF(OR($A36="",$B36="",$D36="",$E36="",$F36="",$G36="",$H36="",$K36="",$Q36="",$U36=""),"Angaben fehlen",IF(OR($L36="",$P36=""),"Parameter prüfen",IF($Q36&lt;$P36*(1-Parameter!$B$6),"Preis unter Ziel",IF($T36&gt;Parameter!$B$5,"Wareneinsatzquote hoch","Im Rahmen"))))))</f>
        <v/>
      </c>
    </row>
    <row r="37">
      <c r="A37" s="21" t="n"/>
      <c r="B37" s="48" t="n"/>
      <c r="C37" s="23" t="n"/>
      <c r="D37" s="24" t="n"/>
      <c r="E37" s="24" t="n"/>
      <c r="F37" s="23" t="n"/>
      <c r="G37" s="49" t="n"/>
      <c r="H37" s="49" t="n"/>
      <c r="I37" s="50" t="n"/>
      <c r="J37" s="51">
        <f>IF($C37="","",IF($I37="",Parameter!$B$4,$I37))</f>
        <v/>
      </c>
      <c r="K37" s="24" t="n"/>
      <c r="L37" s="51">
        <f>IF($C37="","",IFERROR(VLOOKUP($K37,Parameter!$A$17:$B$19,2,FALSE),""))</f>
        <v/>
      </c>
      <c r="M37" s="46">
        <f>IF($C37="","",IF(OR($G37="",$H37=""),"",SUM($G37:$H37)))</f>
        <v/>
      </c>
      <c r="N37" s="46">
        <f>IF(OR($M37="",$J37=""),"",$M37*(1+$J37))</f>
        <v/>
      </c>
      <c r="O37" s="46">
        <f>IF(OR($N37="",$L37=""),"",$N37*$L37)</f>
        <v/>
      </c>
      <c r="P37" s="46">
        <f>IF(OR($N37="",$L37=""),"",IFERROR(ROUND(($N37+$O37)/Parameter!$B$7,0)*Parameter!$B$7,""))</f>
        <v/>
      </c>
      <c r="Q37" s="49" t="n"/>
      <c r="R37" s="46">
        <f>IF(OR($Q37="",$P37=""),"",$Q37-$P37)</f>
        <v/>
      </c>
      <c r="S37" s="51">
        <f>IF(OR($R37="",$P37=""),"",IFERROR($R37/$P37,""))</f>
        <v/>
      </c>
      <c r="T37" s="51">
        <f>IF(OR($G37="",$Q37="",$L37=""),"",IFERROR($G37/($Q37/(1+$L37)),""))</f>
        <v/>
      </c>
      <c r="U37" s="24" t="n"/>
      <c r="V37" s="28">
        <f>IF($C37="","",IF($U37="Inaktiv","Inaktiv",IF(OR($A37="",$B37="",$D37="",$E37="",$F37="",$G37="",$H37="",$K37="",$Q37="",$U37=""),"Angaben fehlen",IF(OR($L37="",$P37=""),"Parameter prüfen",IF($Q37&lt;$P37*(1-Parameter!$B$6),"Preis unter Ziel",IF($T37&gt;Parameter!$B$5,"Wareneinsatzquote hoch","Im Rahmen"))))))</f>
        <v/>
      </c>
    </row>
    <row r="38">
      <c r="A38" s="21" t="n"/>
      <c r="B38" s="48" t="n"/>
      <c r="C38" s="23" t="n"/>
      <c r="D38" s="24" t="n"/>
      <c r="E38" s="24" t="n"/>
      <c r="F38" s="23" t="n"/>
      <c r="G38" s="49" t="n"/>
      <c r="H38" s="49" t="n"/>
      <c r="I38" s="50" t="n"/>
      <c r="J38" s="52">
        <f>IF($C38="","",IF($I38="",Parameter!$B$4,$I38))</f>
        <v/>
      </c>
      <c r="K38" s="24" t="n"/>
      <c r="L38" s="52">
        <f>IF($C38="","",IFERROR(VLOOKUP($K38,Parameter!$A$17:$B$19,2,FALSE),""))</f>
        <v/>
      </c>
      <c r="M38" s="47">
        <f>IF($C38="","",IF(OR($G38="",$H38=""),"",SUM($G38:$H38)))</f>
        <v/>
      </c>
      <c r="N38" s="47">
        <f>IF(OR($M38="",$J38=""),"",$M38*(1+$J38))</f>
        <v/>
      </c>
      <c r="O38" s="47">
        <f>IF(OR($N38="",$L38=""),"",$N38*$L38)</f>
        <v/>
      </c>
      <c r="P38" s="47">
        <f>IF(OR($N38="",$L38=""),"",IFERROR(ROUND(($N38+$O38)/Parameter!$B$7,0)*Parameter!$B$7,""))</f>
        <v/>
      </c>
      <c r="Q38" s="49" t="n"/>
      <c r="R38" s="47">
        <f>IF(OR($Q38="",$P38=""),"",$Q38-$P38)</f>
        <v/>
      </c>
      <c r="S38" s="52">
        <f>IF(OR($R38="",$P38=""),"",IFERROR($R38/$P38,""))</f>
        <v/>
      </c>
      <c r="T38" s="52">
        <f>IF(OR($G38="",$Q38="",$L38=""),"",IFERROR($G38/($Q38/(1+$L38)),""))</f>
        <v/>
      </c>
      <c r="U38" s="24" t="n"/>
      <c r="V38" s="30">
        <f>IF($C38="","",IF($U38="Inaktiv","Inaktiv",IF(OR($A38="",$B38="",$D38="",$E38="",$F38="",$G38="",$H38="",$K38="",$Q38="",$U38=""),"Angaben fehlen",IF(OR($L38="",$P38=""),"Parameter prüfen",IF($Q38&lt;$P38*(1-Parameter!$B$6),"Preis unter Ziel",IF($T38&gt;Parameter!$B$5,"Wareneinsatzquote hoch","Im Rahmen"))))))</f>
        <v/>
      </c>
    </row>
    <row r="39">
      <c r="A39" s="21" t="n"/>
      <c r="B39" s="48" t="n"/>
      <c r="C39" s="23" t="n"/>
      <c r="D39" s="24" t="n"/>
      <c r="E39" s="24" t="n"/>
      <c r="F39" s="23" t="n"/>
      <c r="G39" s="49" t="n"/>
      <c r="H39" s="49" t="n"/>
      <c r="I39" s="50" t="n"/>
      <c r="J39" s="51">
        <f>IF($C39="","",IF($I39="",Parameter!$B$4,$I39))</f>
        <v/>
      </c>
      <c r="K39" s="24" t="n"/>
      <c r="L39" s="51">
        <f>IF($C39="","",IFERROR(VLOOKUP($K39,Parameter!$A$17:$B$19,2,FALSE),""))</f>
        <v/>
      </c>
      <c r="M39" s="46">
        <f>IF($C39="","",IF(OR($G39="",$H39=""),"",SUM($G39:$H39)))</f>
        <v/>
      </c>
      <c r="N39" s="46">
        <f>IF(OR($M39="",$J39=""),"",$M39*(1+$J39))</f>
        <v/>
      </c>
      <c r="O39" s="46">
        <f>IF(OR($N39="",$L39=""),"",$N39*$L39)</f>
        <v/>
      </c>
      <c r="P39" s="46">
        <f>IF(OR($N39="",$L39=""),"",IFERROR(ROUND(($N39+$O39)/Parameter!$B$7,0)*Parameter!$B$7,""))</f>
        <v/>
      </c>
      <c r="Q39" s="49" t="n"/>
      <c r="R39" s="46">
        <f>IF(OR($Q39="",$P39=""),"",$Q39-$P39)</f>
        <v/>
      </c>
      <c r="S39" s="51">
        <f>IF(OR($R39="",$P39=""),"",IFERROR($R39/$P39,""))</f>
        <v/>
      </c>
      <c r="T39" s="51">
        <f>IF(OR($G39="",$Q39="",$L39=""),"",IFERROR($G39/($Q39/(1+$L39)),""))</f>
        <v/>
      </c>
      <c r="U39" s="24" t="n"/>
      <c r="V39" s="28">
        <f>IF($C39="","",IF($U39="Inaktiv","Inaktiv",IF(OR($A39="",$B39="",$D39="",$E39="",$F39="",$G39="",$H39="",$K39="",$Q39="",$U39=""),"Angaben fehlen",IF(OR($L39="",$P39=""),"Parameter prüfen",IF($Q39&lt;$P39*(1-Parameter!$B$6),"Preis unter Ziel",IF($T39&gt;Parameter!$B$5,"Wareneinsatzquote hoch","Im Rahmen"))))))</f>
        <v/>
      </c>
    </row>
    <row r="40">
      <c r="A40" s="21" t="n"/>
      <c r="B40" s="48" t="n"/>
      <c r="C40" s="23" t="n"/>
      <c r="D40" s="24" t="n"/>
      <c r="E40" s="24" t="n"/>
      <c r="F40" s="23" t="n"/>
      <c r="G40" s="49" t="n"/>
      <c r="H40" s="49" t="n"/>
      <c r="I40" s="50" t="n"/>
      <c r="J40" s="52">
        <f>IF($C40="","",IF($I40="",Parameter!$B$4,$I40))</f>
        <v/>
      </c>
      <c r="K40" s="24" t="n"/>
      <c r="L40" s="52">
        <f>IF($C40="","",IFERROR(VLOOKUP($K40,Parameter!$A$17:$B$19,2,FALSE),""))</f>
        <v/>
      </c>
      <c r="M40" s="47">
        <f>IF($C40="","",IF(OR($G40="",$H40=""),"",SUM($G40:$H40)))</f>
        <v/>
      </c>
      <c r="N40" s="47">
        <f>IF(OR($M40="",$J40=""),"",$M40*(1+$J40))</f>
        <v/>
      </c>
      <c r="O40" s="47">
        <f>IF(OR($N40="",$L40=""),"",$N40*$L40)</f>
        <v/>
      </c>
      <c r="P40" s="47">
        <f>IF(OR($N40="",$L40=""),"",IFERROR(ROUND(($N40+$O40)/Parameter!$B$7,0)*Parameter!$B$7,""))</f>
        <v/>
      </c>
      <c r="Q40" s="49" t="n"/>
      <c r="R40" s="47">
        <f>IF(OR($Q40="",$P40=""),"",$Q40-$P40)</f>
        <v/>
      </c>
      <c r="S40" s="52">
        <f>IF(OR($R40="",$P40=""),"",IFERROR($R40/$P40,""))</f>
        <v/>
      </c>
      <c r="T40" s="52">
        <f>IF(OR($G40="",$Q40="",$L40=""),"",IFERROR($G40/($Q40/(1+$L40)),""))</f>
        <v/>
      </c>
      <c r="U40" s="24" t="n"/>
      <c r="V40" s="30">
        <f>IF($C40="","",IF($U40="Inaktiv","Inaktiv",IF(OR($A40="",$B40="",$D40="",$E40="",$F40="",$G40="",$H40="",$K40="",$Q40="",$U40=""),"Angaben fehlen",IF(OR($L40="",$P40=""),"Parameter prüfen",IF($Q40&lt;$P40*(1-Parameter!$B$6),"Preis unter Ziel",IF($T40&gt;Parameter!$B$5,"Wareneinsatzquote hoch","Im Rahmen"))))))</f>
        <v/>
      </c>
    </row>
    <row r="41">
      <c r="A41" s="21" t="n"/>
      <c r="B41" s="48" t="n"/>
      <c r="C41" s="23" t="n"/>
      <c r="D41" s="24" t="n"/>
      <c r="E41" s="24" t="n"/>
      <c r="F41" s="23" t="n"/>
      <c r="G41" s="49" t="n"/>
      <c r="H41" s="49" t="n"/>
      <c r="I41" s="50" t="n"/>
      <c r="J41" s="51">
        <f>IF($C41="","",IF($I41="",Parameter!$B$4,$I41))</f>
        <v/>
      </c>
      <c r="K41" s="24" t="n"/>
      <c r="L41" s="51">
        <f>IF($C41="","",IFERROR(VLOOKUP($K41,Parameter!$A$17:$B$19,2,FALSE),""))</f>
        <v/>
      </c>
      <c r="M41" s="46">
        <f>IF($C41="","",IF(OR($G41="",$H41=""),"",SUM($G41:$H41)))</f>
        <v/>
      </c>
      <c r="N41" s="46">
        <f>IF(OR($M41="",$J41=""),"",$M41*(1+$J41))</f>
        <v/>
      </c>
      <c r="O41" s="46">
        <f>IF(OR($N41="",$L41=""),"",$N41*$L41)</f>
        <v/>
      </c>
      <c r="P41" s="46">
        <f>IF(OR($N41="",$L41=""),"",IFERROR(ROUND(($N41+$O41)/Parameter!$B$7,0)*Parameter!$B$7,""))</f>
        <v/>
      </c>
      <c r="Q41" s="49" t="n"/>
      <c r="R41" s="46">
        <f>IF(OR($Q41="",$P41=""),"",$Q41-$P41)</f>
        <v/>
      </c>
      <c r="S41" s="51">
        <f>IF(OR($R41="",$P41=""),"",IFERROR($R41/$P41,""))</f>
        <v/>
      </c>
      <c r="T41" s="51">
        <f>IF(OR($G41="",$Q41="",$L41=""),"",IFERROR($G41/($Q41/(1+$L41)),""))</f>
        <v/>
      </c>
      <c r="U41" s="24" t="n"/>
      <c r="V41" s="28">
        <f>IF($C41="","",IF($U41="Inaktiv","Inaktiv",IF(OR($A41="",$B41="",$D41="",$E41="",$F41="",$G41="",$H41="",$K41="",$Q41="",$U41=""),"Angaben fehlen",IF(OR($L41="",$P41=""),"Parameter prüfen",IF($Q41&lt;$P41*(1-Parameter!$B$6),"Preis unter Ziel",IF($T41&gt;Parameter!$B$5,"Wareneinsatzquote hoch","Im Rahmen"))))))</f>
        <v/>
      </c>
    </row>
    <row r="42">
      <c r="A42" s="21" t="n"/>
      <c r="B42" s="48" t="n"/>
      <c r="C42" s="23" t="n"/>
      <c r="D42" s="24" t="n"/>
      <c r="E42" s="24" t="n"/>
      <c r="F42" s="23" t="n"/>
      <c r="G42" s="49" t="n"/>
      <c r="H42" s="49" t="n"/>
      <c r="I42" s="50" t="n"/>
      <c r="J42" s="52">
        <f>IF($C42="","",IF($I42="",Parameter!$B$4,$I42))</f>
        <v/>
      </c>
      <c r="K42" s="24" t="n"/>
      <c r="L42" s="52">
        <f>IF($C42="","",IFERROR(VLOOKUP($K42,Parameter!$A$17:$B$19,2,FALSE),""))</f>
        <v/>
      </c>
      <c r="M42" s="47">
        <f>IF($C42="","",IF(OR($G42="",$H42=""),"",SUM($G42:$H42)))</f>
        <v/>
      </c>
      <c r="N42" s="47">
        <f>IF(OR($M42="",$J42=""),"",$M42*(1+$J42))</f>
        <v/>
      </c>
      <c r="O42" s="47">
        <f>IF(OR($N42="",$L42=""),"",$N42*$L42)</f>
        <v/>
      </c>
      <c r="P42" s="47">
        <f>IF(OR($N42="",$L42=""),"",IFERROR(ROUND(($N42+$O42)/Parameter!$B$7,0)*Parameter!$B$7,""))</f>
        <v/>
      </c>
      <c r="Q42" s="49" t="n"/>
      <c r="R42" s="47">
        <f>IF(OR($Q42="",$P42=""),"",$Q42-$P42)</f>
        <v/>
      </c>
      <c r="S42" s="52">
        <f>IF(OR($R42="",$P42=""),"",IFERROR($R42/$P42,""))</f>
        <v/>
      </c>
      <c r="T42" s="52">
        <f>IF(OR($G42="",$Q42="",$L42=""),"",IFERROR($G42/($Q42/(1+$L42)),""))</f>
        <v/>
      </c>
      <c r="U42" s="24" t="n"/>
      <c r="V42" s="30">
        <f>IF($C42="","",IF($U42="Inaktiv","Inaktiv",IF(OR($A42="",$B42="",$D42="",$E42="",$F42="",$G42="",$H42="",$K42="",$Q42="",$U42=""),"Angaben fehlen",IF(OR($L42="",$P42=""),"Parameter prüfen",IF($Q42&lt;$P42*(1-Parameter!$B$6),"Preis unter Ziel",IF($T42&gt;Parameter!$B$5,"Wareneinsatzquote hoch","Im Rahmen"))))))</f>
        <v/>
      </c>
    </row>
    <row r="43">
      <c r="A43" s="21" t="n"/>
      <c r="B43" s="48" t="n"/>
      <c r="C43" s="23" t="n"/>
      <c r="D43" s="24" t="n"/>
      <c r="E43" s="24" t="n"/>
      <c r="F43" s="23" t="n"/>
      <c r="G43" s="49" t="n"/>
      <c r="H43" s="49" t="n"/>
      <c r="I43" s="50" t="n"/>
      <c r="J43" s="51">
        <f>IF($C43="","",IF($I43="",Parameter!$B$4,$I43))</f>
        <v/>
      </c>
      <c r="K43" s="24" t="n"/>
      <c r="L43" s="51">
        <f>IF($C43="","",IFERROR(VLOOKUP($K43,Parameter!$A$17:$B$19,2,FALSE),""))</f>
        <v/>
      </c>
      <c r="M43" s="46">
        <f>IF($C43="","",IF(OR($G43="",$H43=""),"",SUM($G43:$H43)))</f>
        <v/>
      </c>
      <c r="N43" s="46">
        <f>IF(OR($M43="",$J43=""),"",$M43*(1+$J43))</f>
        <v/>
      </c>
      <c r="O43" s="46">
        <f>IF(OR($N43="",$L43=""),"",$N43*$L43)</f>
        <v/>
      </c>
      <c r="P43" s="46">
        <f>IF(OR($N43="",$L43=""),"",IFERROR(ROUND(($N43+$O43)/Parameter!$B$7,0)*Parameter!$B$7,""))</f>
        <v/>
      </c>
      <c r="Q43" s="49" t="n"/>
      <c r="R43" s="46">
        <f>IF(OR($Q43="",$P43=""),"",$Q43-$P43)</f>
        <v/>
      </c>
      <c r="S43" s="51">
        <f>IF(OR($R43="",$P43=""),"",IFERROR($R43/$P43,""))</f>
        <v/>
      </c>
      <c r="T43" s="51">
        <f>IF(OR($G43="",$Q43="",$L43=""),"",IFERROR($G43/($Q43/(1+$L43)),""))</f>
        <v/>
      </c>
      <c r="U43" s="24" t="n"/>
      <c r="V43" s="28">
        <f>IF($C43="","",IF($U43="Inaktiv","Inaktiv",IF(OR($A43="",$B43="",$D43="",$E43="",$F43="",$G43="",$H43="",$K43="",$Q43="",$U43=""),"Angaben fehlen",IF(OR($L43="",$P43=""),"Parameter prüfen",IF($Q43&lt;$P43*(1-Parameter!$B$6),"Preis unter Ziel",IF($T43&gt;Parameter!$B$5,"Wareneinsatzquote hoch","Im Rahmen"))))))</f>
        <v/>
      </c>
    </row>
    <row r="44">
      <c r="A44" s="21" t="n"/>
      <c r="B44" s="48" t="n"/>
      <c r="C44" s="23" t="n"/>
      <c r="D44" s="24" t="n"/>
      <c r="E44" s="24" t="n"/>
      <c r="F44" s="23" t="n"/>
      <c r="G44" s="49" t="n"/>
      <c r="H44" s="49" t="n"/>
      <c r="I44" s="50" t="n"/>
      <c r="J44" s="52">
        <f>IF($C44="","",IF($I44="",Parameter!$B$4,$I44))</f>
        <v/>
      </c>
      <c r="K44" s="24" t="n"/>
      <c r="L44" s="52">
        <f>IF($C44="","",IFERROR(VLOOKUP($K44,Parameter!$A$17:$B$19,2,FALSE),""))</f>
        <v/>
      </c>
      <c r="M44" s="47">
        <f>IF($C44="","",IF(OR($G44="",$H44=""),"",SUM($G44:$H44)))</f>
        <v/>
      </c>
      <c r="N44" s="47">
        <f>IF(OR($M44="",$J44=""),"",$M44*(1+$J44))</f>
        <v/>
      </c>
      <c r="O44" s="47">
        <f>IF(OR($N44="",$L44=""),"",$N44*$L44)</f>
        <v/>
      </c>
      <c r="P44" s="47">
        <f>IF(OR($N44="",$L44=""),"",IFERROR(ROUND(($N44+$O44)/Parameter!$B$7,0)*Parameter!$B$7,""))</f>
        <v/>
      </c>
      <c r="Q44" s="49" t="n"/>
      <c r="R44" s="47">
        <f>IF(OR($Q44="",$P44=""),"",$Q44-$P44)</f>
        <v/>
      </c>
      <c r="S44" s="52">
        <f>IF(OR($R44="",$P44=""),"",IFERROR($R44/$P44,""))</f>
        <v/>
      </c>
      <c r="T44" s="52">
        <f>IF(OR($G44="",$Q44="",$L44=""),"",IFERROR($G44/($Q44/(1+$L44)),""))</f>
        <v/>
      </c>
      <c r="U44" s="24" t="n"/>
      <c r="V44" s="30">
        <f>IF($C44="","",IF($U44="Inaktiv","Inaktiv",IF(OR($A44="",$B44="",$D44="",$E44="",$F44="",$G44="",$H44="",$K44="",$Q44="",$U44=""),"Angaben fehlen",IF(OR($L44="",$P44=""),"Parameter prüfen",IF($Q44&lt;$P44*(1-Parameter!$B$6),"Preis unter Ziel",IF($T44&gt;Parameter!$B$5,"Wareneinsatzquote hoch","Im Rahmen"))))))</f>
        <v/>
      </c>
    </row>
    <row r="45">
      <c r="A45" s="21" t="n"/>
      <c r="B45" s="48" t="n"/>
      <c r="C45" s="23" t="n"/>
      <c r="D45" s="24" t="n"/>
      <c r="E45" s="24" t="n"/>
      <c r="F45" s="23" t="n"/>
      <c r="G45" s="49" t="n"/>
      <c r="H45" s="49" t="n"/>
      <c r="I45" s="50" t="n"/>
      <c r="J45" s="51">
        <f>IF($C45="","",IF($I45="",Parameter!$B$4,$I45))</f>
        <v/>
      </c>
      <c r="K45" s="24" t="n"/>
      <c r="L45" s="51">
        <f>IF($C45="","",IFERROR(VLOOKUP($K45,Parameter!$A$17:$B$19,2,FALSE),""))</f>
        <v/>
      </c>
      <c r="M45" s="46">
        <f>IF($C45="","",IF(OR($G45="",$H45=""),"",SUM($G45:$H45)))</f>
        <v/>
      </c>
      <c r="N45" s="46">
        <f>IF(OR($M45="",$J45=""),"",$M45*(1+$J45))</f>
        <v/>
      </c>
      <c r="O45" s="46">
        <f>IF(OR($N45="",$L45=""),"",$N45*$L45)</f>
        <v/>
      </c>
      <c r="P45" s="46">
        <f>IF(OR($N45="",$L45=""),"",IFERROR(ROUND(($N45+$O45)/Parameter!$B$7,0)*Parameter!$B$7,""))</f>
        <v/>
      </c>
      <c r="Q45" s="49" t="n"/>
      <c r="R45" s="46">
        <f>IF(OR($Q45="",$P45=""),"",$Q45-$P45)</f>
        <v/>
      </c>
      <c r="S45" s="51">
        <f>IF(OR($R45="",$P45=""),"",IFERROR($R45/$P45,""))</f>
        <v/>
      </c>
      <c r="T45" s="51">
        <f>IF(OR($G45="",$Q45="",$L45=""),"",IFERROR($G45/($Q45/(1+$L45)),""))</f>
        <v/>
      </c>
      <c r="U45" s="24" t="n"/>
      <c r="V45" s="28">
        <f>IF($C45="","",IF($U45="Inaktiv","Inaktiv",IF(OR($A45="",$B45="",$D45="",$E45="",$F45="",$G45="",$H45="",$K45="",$Q45="",$U45=""),"Angaben fehlen",IF(OR($L45="",$P45=""),"Parameter prüfen",IF($Q45&lt;$P45*(1-Parameter!$B$6),"Preis unter Ziel",IF($T45&gt;Parameter!$B$5,"Wareneinsatzquote hoch","Im Rahmen"))))))</f>
        <v/>
      </c>
    </row>
    <row r="46">
      <c r="A46" s="21" t="n"/>
      <c r="B46" s="48" t="n"/>
      <c r="C46" s="23" t="n"/>
      <c r="D46" s="24" t="n"/>
      <c r="E46" s="24" t="n"/>
      <c r="F46" s="23" t="n"/>
      <c r="G46" s="49" t="n"/>
      <c r="H46" s="49" t="n"/>
      <c r="I46" s="50" t="n"/>
      <c r="J46" s="52">
        <f>IF($C46="","",IF($I46="",Parameter!$B$4,$I46))</f>
        <v/>
      </c>
      <c r="K46" s="24" t="n"/>
      <c r="L46" s="52">
        <f>IF($C46="","",IFERROR(VLOOKUP($K46,Parameter!$A$17:$B$19,2,FALSE),""))</f>
        <v/>
      </c>
      <c r="M46" s="47">
        <f>IF($C46="","",IF(OR($G46="",$H46=""),"",SUM($G46:$H46)))</f>
        <v/>
      </c>
      <c r="N46" s="47">
        <f>IF(OR($M46="",$J46=""),"",$M46*(1+$J46))</f>
        <v/>
      </c>
      <c r="O46" s="47">
        <f>IF(OR($N46="",$L46=""),"",$N46*$L46)</f>
        <v/>
      </c>
      <c r="P46" s="47">
        <f>IF(OR($N46="",$L46=""),"",IFERROR(ROUND(($N46+$O46)/Parameter!$B$7,0)*Parameter!$B$7,""))</f>
        <v/>
      </c>
      <c r="Q46" s="49" t="n"/>
      <c r="R46" s="47">
        <f>IF(OR($Q46="",$P46=""),"",$Q46-$P46)</f>
        <v/>
      </c>
      <c r="S46" s="52">
        <f>IF(OR($R46="",$P46=""),"",IFERROR($R46/$P46,""))</f>
        <v/>
      </c>
      <c r="T46" s="52">
        <f>IF(OR($G46="",$Q46="",$L46=""),"",IFERROR($G46/($Q46/(1+$L46)),""))</f>
        <v/>
      </c>
      <c r="U46" s="24" t="n"/>
      <c r="V46" s="30">
        <f>IF($C46="","",IF($U46="Inaktiv","Inaktiv",IF(OR($A46="",$B46="",$D46="",$E46="",$F46="",$G46="",$H46="",$K46="",$Q46="",$U46=""),"Angaben fehlen",IF(OR($L46="",$P46=""),"Parameter prüfen",IF($Q46&lt;$P46*(1-Parameter!$B$6),"Preis unter Ziel",IF($T46&gt;Parameter!$B$5,"Wareneinsatzquote hoch","Im Rahmen"))))))</f>
        <v/>
      </c>
    </row>
    <row r="47">
      <c r="A47" s="21" t="n"/>
      <c r="B47" s="48" t="n"/>
      <c r="C47" s="23" t="n"/>
      <c r="D47" s="24" t="n"/>
      <c r="E47" s="24" t="n"/>
      <c r="F47" s="23" t="n"/>
      <c r="G47" s="49" t="n"/>
      <c r="H47" s="49" t="n"/>
      <c r="I47" s="50" t="n"/>
      <c r="J47" s="51">
        <f>IF($C47="","",IF($I47="",Parameter!$B$4,$I47))</f>
        <v/>
      </c>
      <c r="K47" s="24" t="n"/>
      <c r="L47" s="51">
        <f>IF($C47="","",IFERROR(VLOOKUP($K47,Parameter!$A$17:$B$19,2,FALSE),""))</f>
        <v/>
      </c>
      <c r="M47" s="46">
        <f>IF($C47="","",IF(OR($G47="",$H47=""),"",SUM($G47:$H47)))</f>
        <v/>
      </c>
      <c r="N47" s="46">
        <f>IF(OR($M47="",$J47=""),"",$M47*(1+$J47))</f>
        <v/>
      </c>
      <c r="O47" s="46">
        <f>IF(OR($N47="",$L47=""),"",$N47*$L47)</f>
        <v/>
      </c>
      <c r="P47" s="46">
        <f>IF(OR($N47="",$L47=""),"",IFERROR(ROUND(($N47+$O47)/Parameter!$B$7,0)*Parameter!$B$7,""))</f>
        <v/>
      </c>
      <c r="Q47" s="49" t="n"/>
      <c r="R47" s="46">
        <f>IF(OR($Q47="",$P47=""),"",$Q47-$P47)</f>
        <v/>
      </c>
      <c r="S47" s="51">
        <f>IF(OR($R47="",$P47=""),"",IFERROR($R47/$P47,""))</f>
        <v/>
      </c>
      <c r="T47" s="51">
        <f>IF(OR($G47="",$Q47="",$L47=""),"",IFERROR($G47/($Q47/(1+$L47)),""))</f>
        <v/>
      </c>
      <c r="U47" s="24" t="n"/>
      <c r="V47" s="28">
        <f>IF($C47="","",IF($U47="Inaktiv","Inaktiv",IF(OR($A47="",$B47="",$D47="",$E47="",$F47="",$G47="",$H47="",$K47="",$Q47="",$U47=""),"Angaben fehlen",IF(OR($L47="",$P47=""),"Parameter prüfen",IF($Q47&lt;$P47*(1-Parameter!$B$6),"Preis unter Ziel",IF($T47&gt;Parameter!$B$5,"Wareneinsatzquote hoch","Im Rahmen"))))))</f>
        <v/>
      </c>
    </row>
    <row r="48">
      <c r="A48" s="21" t="n"/>
      <c r="B48" s="48" t="n"/>
      <c r="C48" s="23" t="n"/>
      <c r="D48" s="24" t="n"/>
      <c r="E48" s="24" t="n"/>
      <c r="F48" s="23" t="n"/>
      <c r="G48" s="49" t="n"/>
      <c r="H48" s="49" t="n"/>
      <c r="I48" s="50" t="n"/>
      <c r="J48" s="52">
        <f>IF($C48="","",IF($I48="",Parameter!$B$4,$I48))</f>
        <v/>
      </c>
      <c r="K48" s="24" t="n"/>
      <c r="L48" s="52">
        <f>IF($C48="","",IFERROR(VLOOKUP($K48,Parameter!$A$17:$B$19,2,FALSE),""))</f>
        <v/>
      </c>
      <c r="M48" s="47">
        <f>IF($C48="","",IF(OR($G48="",$H48=""),"",SUM($G48:$H48)))</f>
        <v/>
      </c>
      <c r="N48" s="47">
        <f>IF(OR($M48="",$J48=""),"",$M48*(1+$J48))</f>
        <v/>
      </c>
      <c r="O48" s="47">
        <f>IF(OR($N48="",$L48=""),"",$N48*$L48)</f>
        <v/>
      </c>
      <c r="P48" s="47">
        <f>IF(OR($N48="",$L48=""),"",IFERROR(ROUND(($N48+$O48)/Parameter!$B$7,0)*Parameter!$B$7,""))</f>
        <v/>
      </c>
      <c r="Q48" s="49" t="n"/>
      <c r="R48" s="47">
        <f>IF(OR($Q48="",$P48=""),"",$Q48-$P48)</f>
        <v/>
      </c>
      <c r="S48" s="52">
        <f>IF(OR($R48="",$P48=""),"",IFERROR($R48/$P48,""))</f>
        <v/>
      </c>
      <c r="T48" s="52">
        <f>IF(OR($G48="",$Q48="",$L48=""),"",IFERROR($G48/($Q48/(1+$L48)),""))</f>
        <v/>
      </c>
      <c r="U48" s="24" t="n"/>
      <c r="V48" s="30">
        <f>IF($C48="","",IF($U48="Inaktiv","Inaktiv",IF(OR($A48="",$B48="",$D48="",$E48="",$F48="",$G48="",$H48="",$K48="",$Q48="",$U48=""),"Angaben fehlen",IF(OR($L48="",$P48=""),"Parameter prüfen",IF($Q48&lt;$P48*(1-Parameter!$B$6),"Preis unter Ziel",IF($T48&gt;Parameter!$B$5,"Wareneinsatzquote hoch","Im Rahmen"))))))</f>
        <v/>
      </c>
    </row>
    <row r="49">
      <c r="A49" s="21" t="n"/>
      <c r="B49" s="48" t="n"/>
      <c r="C49" s="23" t="n"/>
      <c r="D49" s="24" t="n"/>
      <c r="E49" s="24" t="n"/>
      <c r="F49" s="23" t="n"/>
      <c r="G49" s="49" t="n"/>
      <c r="H49" s="49" t="n"/>
      <c r="I49" s="50" t="n"/>
      <c r="J49" s="51">
        <f>IF($C49="","",IF($I49="",Parameter!$B$4,$I49))</f>
        <v/>
      </c>
      <c r="K49" s="24" t="n"/>
      <c r="L49" s="51">
        <f>IF($C49="","",IFERROR(VLOOKUP($K49,Parameter!$A$17:$B$19,2,FALSE),""))</f>
        <v/>
      </c>
      <c r="M49" s="46">
        <f>IF($C49="","",IF(OR($G49="",$H49=""),"",SUM($G49:$H49)))</f>
        <v/>
      </c>
      <c r="N49" s="46">
        <f>IF(OR($M49="",$J49=""),"",$M49*(1+$J49))</f>
        <v/>
      </c>
      <c r="O49" s="46">
        <f>IF(OR($N49="",$L49=""),"",$N49*$L49)</f>
        <v/>
      </c>
      <c r="P49" s="46">
        <f>IF(OR($N49="",$L49=""),"",IFERROR(ROUND(($N49+$O49)/Parameter!$B$7,0)*Parameter!$B$7,""))</f>
        <v/>
      </c>
      <c r="Q49" s="49" t="n"/>
      <c r="R49" s="46">
        <f>IF(OR($Q49="",$P49=""),"",$Q49-$P49)</f>
        <v/>
      </c>
      <c r="S49" s="51">
        <f>IF(OR($R49="",$P49=""),"",IFERROR($R49/$P49,""))</f>
        <v/>
      </c>
      <c r="T49" s="51">
        <f>IF(OR($G49="",$Q49="",$L49=""),"",IFERROR($G49/($Q49/(1+$L49)),""))</f>
        <v/>
      </c>
      <c r="U49" s="24" t="n"/>
      <c r="V49" s="28">
        <f>IF($C49="","",IF($U49="Inaktiv","Inaktiv",IF(OR($A49="",$B49="",$D49="",$E49="",$F49="",$G49="",$H49="",$K49="",$Q49="",$U49=""),"Angaben fehlen",IF(OR($L49="",$P49=""),"Parameter prüfen",IF($Q49&lt;$P49*(1-Parameter!$B$6),"Preis unter Ziel",IF($T49&gt;Parameter!$B$5,"Wareneinsatzquote hoch","Im Rahmen"))))))</f>
        <v/>
      </c>
    </row>
    <row r="50">
      <c r="A50" s="21" t="n"/>
      <c r="B50" s="48" t="n"/>
      <c r="C50" s="23" t="n"/>
      <c r="D50" s="24" t="n"/>
      <c r="E50" s="24" t="n"/>
      <c r="F50" s="23" t="n"/>
      <c r="G50" s="49" t="n"/>
      <c r="H50" s="49" t="n"/>
      <c r="I50" s="50" t="n"/>
      <c r="J50" s="52">
        <f>IF($C50="","",IF($I50="",Parameter!$B$4,$I50))</f>
        <v/>
      </c>
      <c r="K50" s="24" t="n"/>
      <c r="L50" s="52">
        <f>IF($C50="","",IFERROR(VLOOKUP($K50,Parameter!$A$17:$B$19,2,FALSE),""))</f>
        <v/>
      </c>
      <c r="M50" s="47">
        <f>IF($C50="","",IF(OR($G50="",$H50=""),"",SUM($G50:$H50)))</f>
        <v/>
      </c>
      <c r="N50" s="47">
        <f>IF(OR($M50="",$J50=""),"",$M50*(1+$J50))</f>
        <v/>
      </c>
      <c r="O50" s="47">
        <f>IF(OR($N50="",$L50=""),"",$N50*$L50)</f>
        <v/>
      </c>
      <c r="P50" s="47">
        <f>IF(OR($N50="",$L50=""),"",IFERROR(ROUND(($N50+$O50)/Parameter!$B$7,0)*Parameter!$B$7,""))</f>
        <v/>
      </c>
      <c r="Q50" s="49" t="n"/>
      <c r="R50" s="47">
        <f>IF(OR($Q50="",$P50=""),"",$Q50-$P50)</f>
        <v/>
      </c>
      <c r="S50" s="52">
        <f>IF(OR($R50="",$P50=""),"",IFERROR($R50/$P50,""))</f>
        <v/>
      </c>
      <c r="T50" s="52">
        <f>IF(OR($G50="",$Q50="",$L50=""),"",IFERROR($G50/($Q50/(1+$L50)),""))</f>
        <v/>
      </c>
      <c r="U50" s="24" t="n"/>
      <c r="V50" s="30">
        <f>IF($C50="","",IF($U50="Inaktiv","Inaktiv",IF(OR($A50="",$B50="",$D50="",$E50="",$F50="",$G50="",$H50="",$K50="",$Q50="",$U50=""),"Angaben fehlen",IF(OR($L50="",$P50=""),"Parameter prüfen",IF($Q50&lt;$P50*(1-Parameter!$B$6),"Preis unter Ziel",IF($T50&gt;Parameter!$B$5,"Wareneinsatzquote hoch","Im Rahmen"))))))</f>
        <v/>
      </c>
    </row>
    <row r="51">
      <c r="A51" s="21" t="n"/>
      <c r="B51" s="48" t="n"/>
      <c r="C51" s="23" t="n"/>
      <c r="D51" s="24" t="n"/>
      <c r="E51" s="24" t="n"/>
      <c r="F51" s="23" t="n"/>
      <c r="G51" s="49" t="n"/>
      <c r="H51" s="49" t="n"/>
      <c r="I51" s="50" t="n"/>
      <c r="J51" s="51">
        <f>IF($C51="","",IF($I51="",Parameter!$B$4,$I51))</f>
        <v/>
      </c>
      <c r="K51" s="24" t="n"/>
      <c r="L51" s="51">
        <f>IF($C51="","",IFERROR(VLOOKUP($K51,Parameter!$A$17:$B$19,2,FALSE),""))</f>
        <v/>
      </c>
      <c r="M51" s="46">
        <f>IF($C51="","",IF(OR($G51="",$H51=""),"",SUM($G51:$H51)))</f>
        <v/>
      </c>
      <c r="N51" s="46">
        <f>IF(OR($M51="",$J51=""),"",$M51*(1+$J51))</f>
        <v/>
      </c>
      <c r="O51" s="46">
        <f>IF(OR($N51="",$L51=""),"",$N51*$L51)</f>
        <v/>
      </c>
      <c r="P51" s="46">
        <f>IF(OR($N51="",$L51=""),"",IFERROR(ROUND(($N51+$O51)/Parameter!$B$7,0)*Parameter!$B$7,""))</f>
        <v/>
      </c>
      <c r="Q51" s="49" t="n"/>
      <c r="R51" s="46">
        <f>IF(OR($Q51="",$P51=""),"",$Q51-$P51)</f>
        <v/>
      </c>
      <c r="S51" s="51">
        <f>IF(OR($R51="",$P51=""),"",IFERROR($R51/$P51,""))</f>
        <v/>
      </c>
      <c r="T51" s="51">
        <f>IF(OR($G51="",$Q51="",$L51=""),"",IFERROR($G51/($Q51/(1+$L51)),""))</f>
        <v/>
      </c>
      <c r="U51" s="24" t="n"/>
      <c r="V51" s="28">
        <f>IF($C51="","",IF($U51="Inaktiv","Inaktiv",IF(OR($A51="",$B51="",$D51="",$E51="",$F51="",$G51="",$H51="",$K51="",$Q51="",$U51=""),"Angaben fehlen",IF(OR($L51="",$P51=""),"Parameter prüfen",IF($Q51&lt;$P51*(1-Parameter!$B$6),"Preis unter Ziel",IF($T51&gt;Parameter!$B$5,"Wareneinsatzquote hoch","Im Rahmen"))))))</f>
        <v/>
      </c>
    </row>
    <row r="52">
      <c r="A52" s="21" t="n"/>
      <c r="B52" s="48" t="n"/>
      <c r="C52" s="23" t="n"/>
      <c r="D52" s="24" t="n"/>
      <c r="E52" s="24" t="n"/>
      <c r="F52" s="23" t="n"/>
      <c r="G52" s="49" t="n"/>
      <c r="H52" s="49" t="n"/>
      <c r="I52" s="50" t="n"/>
      <c r="J52" s="52">
        <f>IF($C52="","",IF($I52="",Parameter!$B$4,$I52))</f>
        <v/>
      </c>
      <c r="K52" s="24" t="n"/>
      <c r="L52" s="52">
        <f>IF($C52="","",IFERROR(VLOOKUP($K52,Parameter!$A$17:$B$19,2,FALSE),""))</f>
        <v/>
      </c>
      <c r="M52" s="47">
        <f>IF($C52="","",IF(OR($G52="",$H52=""),"",SUM($G52:$H52)))</f>
        <v/>
      </c>
      <c r="N52" s="47">
        <f>IF(OR($M52="",$J52=""),"",$M52*(1+$J52))</f>
        <v/>
      </c>
      <c r="O52" s="47">
        <f>IF(OR($N52="",$L52=""),"",$N52*$L52)</f>
        <v/>
      </c>
      <c r="P52" s="47">
        <f>IF(OR($N52="",$L52=""),"",IFERROR(ROUND(($N52+$O52)/Parameter!$B$7,0)*Parameter!$B$7,""))</f>
        <v/>
      </c>
      <c r="Q52" s="49" t="n"/>
      <c r="R52" s="47">
        <f>IF(OR($Q52="",$P52=""),"",$Q52-$P52)</f>
        <v/>
      </c>
      <c r="S52" s="52">
        <f>IF(OR($R52="",$P52=""),"",IFERROR($R52/$P52,""))</f>
        <v/>
      </c>
      <c r="T52" s="52">
        <f>IF(OR($G52="",$Q52="",$L52=""),"",IFERROR($G52/($Q52/(1+$L52)),""))</f>
        <v/>
      </c>
      <c r="U52" s="24" t="n"/>
      <c r="V52" s="30">
        <f>IF($C52="","",IF($U52="Inaktiv","Inaktiv",IF(OR($A52="",$B52="",$D52="",$E52="",$F52="",$G52="",$H52="",$K52="",$Q52="",$U52=""),"Angaben fehlen",IF(OR($L52="",$P52=""),"Parameter prüfen",IF($Q52&lt;$P52*(1-Parameter!$B$6),"Preis unter Ziel",IF($T52&gt;Parameter!$B$5,"Wareneinsatzquote hoch","Im Rahmen"))))))</f>
        <v/>
      </c>
    </row>
    <row r="53">
      <c r="A53" s="21" t="n"/>
      <c r="B53" s="48" t="n"/>
      <c r="C53" s="23" t="n"/>
      <c r="D53" s="24" t="n"/>
      <c r="E53" s="24" t="n"/>
      <c r="F53" s="23" t="n"/>
      <c r="G53" s="49" t="n"/>
      <c r="H53" s="49" t="n"/>
      <c r="I53" s="50" t="n"/>
      <c r="J53" s="51">
        <f>IF($C53="","",IF($I53="",Parameter!$B$4,$I53))</f>
        <v/>
      </c>
      <c r="K53" s="24" t="n"/>
      <c r="L53" s="51">
        <f>IF($C53="","",IFERROR(VLOOKUP($K53,Parameter!$A$17:$B$19,2,FALSE),""))</f>
        <v/>
      </c>
      <c r="M53" s="46">
        <f>IF($C53="","",IF(OR($G53="",$H53=""),"",SUM($G53:$H53)))</f>
        <v/>
      </c>
      <c r="N53" s="46">
        <f>IF(OR($M53="",$J53=""),"",$M53*(1+$J53))</f>
        <v/>
      </c>
      <c r="O53" s="46">
        <f>IF(OR($N53="",$L53=""),"",$N53*$L53)</f>
        <v/>
      </c>
      <c r="P53" s="46">
        <f>IF(OR($N53="",$L53=""),"",IFERROR(ROUND(($N53+$O53)/Parameter!$B$7,0)*Parameter!$B$7,""))</f>
        <v/>
      </c>
      <c r="Q53" s="49" t="n"/>
      <c r="R53" s="46">
        <f>IF(OR($Q53="",$P53=""),"",$Q53-$P53)</f>
        <v/>
      </c>
      <c r="S53" s="51">
        <f>IF(OR($R53="",$P53=""),"",IFERROR($R53/$P53,""))</f>
        <v/>
      </c>
      <c r="T53" s="51">
        <f>IF(OR($G53="",$Q53="",$L53=""),"",IFERROR($G53/($Q53/(1+$L53)),""))</f>
        <v/>
      </c>
      <c r="U53" s="24" t="n"/>
      <c r="V53" s="28">
        <f>IF($C53="","",IF($U53="Inaktiv","Inaktiv",IF(OR($A53="",$B53="",$D53="",$E53="",$F53="",$G53="",$H53="",$K53="",$Q53="",$U53=""),"Angaben fehlen",IF(OR($L53="",$P53=""),"Parameter prüfen",IF($Q53&lt;$P53*(1-Parameter!$B$6),"Preis unter Ziel",IF($T53&gt;Parameter!$B$5,"Wareneinsatzquote hoch","Im Rahmen"))))))</f>
        <v/>
      </c>
    </row>
    <row r="54">
      <c r="A54" s="21" t="n"/>
      <c r="B54" s="48" t="n"/>
      <c r="C54" s="23" t="n"/>
      <c r="D54" s="24" t="n"/>
      <c r="E54" s="24" t="n"/>
      <c r="F54" s="23" t="n"/>
      <c r="G54" s="49" t="n"/>
      <c r="H54" s="49" t="n"/>
      <c r="I54" s="50" t="n"/>
      <c r="J54" s="52">
        <f>IF($C54="","",IF($I54="",Parameter!$B$4,$I54))</f>
        <v/>
      </c>
      <c r="K54" s="24" t="n"/>
      <c r="L54" s="52">
        <f>IF($C54="","",IFERROR(VLOOKUP($K54,Parameter!$A$17:$B$19,2,FALSE),""))</f>
        <v/>
      </c>
      <c r="M54" s="47">
        <f>IF($C54="","",IF(OR($G54="",$H54=""),"",SUM($G54:$H54)))</f>
        <v/>
      </c>
      <c r="N54" s="47">
        <f>IF(OR($M54="",$J54=""),"",$M54*(1+$J54))</f>
        <v/>
      </c>
      <c r="O54" s="47">
        <f>IF(OR($N54="",$L54=""),"",$N54*$L54)</f>
        <v/>
      </c>
      <c r="P54" s="47">
        <f>IF(OR($N54="",$L54=""),"",IFERROR(ROUND(($N54+$O54)/Parameter!$B$7,0)*Parameter!$B$7,""))</f>
        <v/>
      </c>
      <c r="Q54" s="49" t="n"/>
      <c r="R54" s="47">
        <f>IF(OR($Q54="",$P54=""),"",$Q54-$P54)</f>
        <v/>
      </c>
      <c r="S54" s="52">
        <f>IF(OR($R54="",$P54=""),"",IFERROR($R54/$P54,""))</f>
        <v/>
      </c>
      <c r="T54" s="52">
        <f>IF(OR($G54="",$Q54="",$L54=""),"",IFERROR($G54/($Q54/(1+$L54)),""))</f>
        <v/>
      </c>
      <c r="U54" s="24" t="n"/>
      <c r="V54" s="30">
        <f>IF($C54="","",IF($U54="Inaktiv","Inaktiv",IF(OR($A54="",$B54="",$D54="",$E54="",$F54="",$G54="",$H54="",$K54="",$Q54="",$U54=""),"Angaben fehlen",IF(OR($L54="",$P54=""),"Parameter prüfen",IF($Q54&lt;$P54*(1-Parameter!$B$6),"Preis unter Ziel",IF($T54&gt;Parameter!$B$5,"Wareneinsatzquote hoch","Im Rahmen"))))))</f>
        <v/>
      </c>
    </row>
    <row r="55">
      <c r="A55" s="21" t="n"/>
      <c r="B55" s="48" t="n"/>
      <c r="C55" s="23" t="n"/>
      <c r="D55" s="24" t="n"/>
      <c r="E55" s="24" t="n"/>
      <c r="F55" s="23" t="n"/>
      <c r="G55" s="49" t="n"/>
      <c r="H55" s="49" t="n"/>
      <c r="I55" s="50" t="n"/>
      <c r="J55" s="51">
        <f>IF($C55="","",IF($I55="",Parameter!$B$4,$I55))</f>
        <v/>
      </c>
      <c r="K55" s="24" t="n"/>
      <c r="L55" s="51">
        <f>IF($C55="","",IFERROR(VLOOKUP($K55,Parameter!$A$17:$B$19,2,FALSE),""))</f>
        <v/>
      </c>
      <c r="M55" s="46">
        <f>IF($C55="","",IF(OR($G55="",$H55=""),"",SUM($G55:$H55)))</f>
        <v/>
      </c>
      <c r="N55" s="46">
        <f>IF(OR($M55="",$J55=""),"",$M55*(1+$J55))</f>
        <v/>
      </c>
      <c r="O55" s="46">
        <f>IF(OR($N55="",$L55=""),"",$N55*$L55)</f>
        <v/>
      </c>
      <c r="P55" s="46">
        <f>IF(OR($N55="",$L55=""),"",IFERROR(ROUND(($N55+$O55)/Parameter!$B$7,0)*Parameter!$B$7,""))</f>
        <v/>
      </c>
      <c r="Q55" s="49" t="n"/>
      <c r="R55" s="46">
        <f>IF(OR($Q55="",$P55=""),"",$Q55-$P55)</f>
        <v/>
      </c>
      <c r="S55" s="51">
        <f>IF(OR($R55="",$P55=""),"",IFERROR($R55/$P55,""))</f>
        <v/>
      </c>
      <c r="T55" s="51">
        <f>IF(OR($G55="",$Q55="",$L55=""),"",IFERROR($G55/($Q55/(1+$L55)),""))</f>
        <v/>
      </c>
      <c r="U55" s="24" t="n"/>
      <c r="V55" s="28">
        <f>IF($C55="","",IF($U55="Inaktiv","Inaktiv",IF(OR($A55="",$B55="",$D55="",$E55="",$F55="",$G55="",$H55="",$K55="",$Q55="",$U55=""),"Angaben fehlen",IF(OR($L55="",$P55=""),"Parameter prüfen",IF($Q55&lt;$P55*(1-Parameter!$B$6),"Preis unter Ziel",IF($T55&gt;Parameter!$B$5,"Wareneinsatzquote hoch","Im Rahmen"))))))</f>
        <v/>
      </c>
    </row>
    <row r="56">
      <c r="A56" s="21" t="n"/>
      <c r="B56" s="48" t="n"/>
      <c r="C56" s="23" t="n"/>
      <c r="D56" s="24" t="n"/>
      <c r="E56" s="24" t="n"/>
      <c r="F56" s="23" t="n"/>
      <c r="G56" s="49" t="n"/>
      <c r="H56" s="49" t="n"/>
      <c r="I56" s="50" t="n"/>
      <c r="J56" s="52">
        <f>IF($C56="","",IF($I56="",Parameter!$B$4,$I56))</f>
        <v/>
      </c>
      <c r="K56" s="24" t="n"/>
      <c r="L56" s="52">
        <f>IF($C56="","",IFERROR(VLOOKUP($K56,Parameter!$A$17:$B$19,2,FALSE),""))</f>
        <v/>
      </c>
      <c r="M56" s="47">
        <f>IF($C56="","",IF(OR($G56="",$H56=""),"",SUM($G56:$H56)))</f>
        <v/>
      </c>
      <c r="N56" s="47">
        <f>IF(OR($M56="",$J56=""),"",$M56*(1+$J56))</f>
        <v/>
      </c>
      <c r="O56" s="47">
        <f>IF(OR($N56="",$L56=""),"",$N56*$L56)</f>
        <v/>
      </c>
      <c r="P56" s="47">
        <f>IF(OR($N56="",$L56=""),"",IFERROR(ROUND(($N56+$O56)/Parameter!$B$7,0)*Parameter!$B$7,""))</f>
        <v/>
      </c>
      <c r="Q56" s="49" t="n"/>
      <c r="R56" s="47">
        <f>IF(OR($Q56="",$P56=""),"",$Q56-$P56)</f>
        <v/>
      </c>
      <c r="S56" s="52">
        <f>IF(OR($R56="",$P56=""),"",IFERROR($R56/$P56,""))</f>
        <v/>
      </c>
      <c r="T56" s="52">
        <f>IF(OR($G56="",$Q56="",$L56=""),"",IFERROR($G56/($Q56/(1+$L56)),""))</f>
        <v/>
      </c>
      <c r="U56" s="24" t="n"/>
      <c r="V56" s="30">
        <f>IF($C56="","",IF($U56="Inaktiv","Inaktiv",IF(OR($A56="",$B56="",$D56="",$E56="",$F56="",$G56="",$H56="",$K56="",$Q56="",$U56=""),"Angaben fehlen",IF(OR($L56="",$P56=""),"Parameter prüfen",IF($Q56&lt;$P56*(1-Parameter!$B$6),"Preis unter Ziel",IF($T56&gt;Parameter!$B$5,"Wareneinsatzquote hoch","Im Rahmen"))))))</f>
        <v/>
      </c>
    </row>
    <row r="57">
      <c r="A57" s="21" t="n"/>
      <c r="B57" s="48" t="n"/>
      <c r="C57" s="23" t="n"/>
      <c r="D57" s="24" t="n"/>
      <c r="E57" s="24" t="n"/>
      <c r="F57" s="23" t="n"/>
      <c r="G57" s="49" t="n"/>
      <c r="H57" s="49" t="n"/>
      <c r="I57" s="50" t="n"/>
      <c r="J57" s="51">
        <f>IF($C57="","",IF($I57="",Parameter!$B$4,$I57))</f>
        <v/>
      </c>
      <c r="K57" s="24" t="n"/>
      <c r="L57" s="51">
        <f>IF($C57="","",IFERROR(VLOOKUP($K57,Parameter!$A$17:$B$19,2,FALSE),""))</f>
        <v/>
      </c>
      <c r="M57" s="46">
        <f>IF($C57="","",IF(OR($G57="",$H57=""),"",SUM($G57:$H57)))</f>
        <v/>
      </c>
      <c r="N57" s="46">
        <f>IF(OR($M57="",$J57=""),"",$M57*(1+$J57))</f>
        <v/>
      </c>
      <c r="O57" s="46">
        <f>IF(OR($N57="",$L57=""),"",$N57*$L57)</f>
        <v/>
      </c>
      <c r="P57" s="46">
        <f>IF(OR($N57="",$L57=""),"",IFERROR(ROUND(($N57+$O57)/Parameter!$B$7,0)*Parameter!$B$7,""))</f>
        <v/>
      </c>
      <c r="Q57" s="49" t="n"/>
      <c r="R57" s="46">
        <f>IF(OR($Q57="",$P57=""),"",$Q57-$P57)</f>
        <v/>
      </c>
      <c r="S57" s="51">
        <f>IF(OR($R57="",$P57=""),"",IFERROR($R57/$P57,""))</f>
        <v/>
      </c>
      <c r="T57" s="51">
        <f>IF(OR($G57="",$Q57="",$L57=""),"",IFERROR($G57/($Q57/(1+$L57)),""))</f>
        <v/>
      </c>
      <c r="U57" s="24" t="n"/>
      <c r="V57" s="28">
        <f>IF($C57="","",IF($U57="Inaktiv","Inaktiv",IF(OR($A57="",$B57="",$D57="",$E57="",$F57="",$G57="",$H57="",$K57="",$Q57="",$U57=""),"Angaben fehlen",IF(OR($L57="",$P57=""),"Parameter prüfen",IF($Q57&lt;$P57*(1-Parameter!$B$6),"Preis unter Ziel",IF($T57&gt;Parameter!$B$5,"Wareneinsatzquote hoch","Im Rahmen"))))))</f>
        <v/>
      </c>
    </row>
    <row r="58">
      <c r="A58" s="21" t="n"/>
      <c r="B58" s="48" t="n"/>
      <c r="C58" s="23" t="n"/>
      <c r="D58" s="24" t="n"/>
      <c r="E58" s="24" t="n"/>
      <c r="F58" s="23" t="n"/>
      <c r="G58" s="49" t="n"/>
      <c r="H58" s="49" t="n"/>
      <c r="I58" s="50" t="n"/>
      <c r="J58" s="52">
        <f>IF($C58="","",IF($I58="",Parameter!$B$4,$I58))</f>
        <v/>
      </c>
      <c r="K58" s="24" t="n"/>
      <c r="L58" s="52">
        <f>IF($C58="","",IFERROR(VLOOKUP($K58,Parameter!$A$17:$B$19,2,FALSE),""))</f>
        <v/>
      </c>
      <c r="M58" s="47">
        <f>IF($C58="","",IF(OR($G58="",$H58=""),"",SUM($G58:$H58)))</f>
        <v/>
      </c>
      <c r="N58" s="47">
        <f>IF(OR($M58="",$J58=""),"",$M58*(1+$J58))</f>
        <v/>
      </c>
      <c r="O58" s="47">
        <f>IF(OR($N58="",$L58=""),"",$N58*$L58)</f>
        <v/>
      </c>
      <c r="P58" s="47">
        <f>IF(OR($N58="",$L58=""),"",IFERROR(ROUND(($N58+$O58)/Parameter!$B$7,0)*Parameter!$B$7,""))</f>
        <v/>
      </c>
      <c r="Q58" s="49" t="n"/>
      <c r="R58" s="47">
        <f>IF(OR($Q58="",$P58=""),"",$Q58-$P58)</f>
        <v/>
      </c>
      <c r="S58" s="52">
        <f>IF(OR($R58="",$P58=""),"",IFERROR($R58/$P58,""))</f>
        <v/>
      </c>
      <c r="T58" s="52">
        <f>IF(OR($G58="",$Q58="",$L58=""),"",IFERROR($G58/($Q58/(1+$L58)),""))</f>
        <v/>
      </c>
      <c r="U58" s="24" t="n"/>
      <c r="V58" s="30">
        <f>IF($C58="","",IF($U58="Inaktiv","Inaktiv",IF(OR($A58="",$B58="",$D58="",$E58="",$F58="",$G58="",$H58="",$K58="",$Q58="",$U58=""),"Angaben fehlen",IF(OR($L58="",$P58=""),"Parameter prüfen",IF($Q58&lt;$P58*(1-Parameter!$B$6),"Preis unter Ziel",IF($T58&gt;Parameter!$B$5,"Wareneinsatzquote hoch","Im Rahmen"))))))</f>
        <v/>
      </c>
    </row>
    <row r="59">
      <c r="A59" s="21" t="n"/>
      <c r="B59" s="48" t="n"/>
      <c r="C59" s="23" t="n"/>
      <c r="D59" s="24" t="n"/>
      <c r="E59" s="24" t="n"/>
      <c r="F59" s="23" t="n"/>
      <c r="G59" s="49" t="n"/>
      <c r="H59" s="49" t="n"/>
      <c r="I59" s="50" t="n"/>
      <c r="J59" s="51">
        <f>IF($C59="","",IF($I59="",Parameter!$B$4,$I59))</f>
        <v/>
      </c>
      <c r="K59" s="24" t="n"/>
      <c r="L59" s="51">
        <f>IF($C59="","",IFERROR(VLOOKUP($K59,Parameter!$A$17:$B$19,2,FALSE),""))</f>
        <v/>
      </c>
      <c r="M59" s="46">
        <f>IF($C59="","",IF(OR($G59="",$H59=""),"",SUM($G59:$H59)))</f>
        <v/>
      </c>
      <c r="N59" s="46">
        <f>IF(OR($M59="",$J59=""),"",$M59*(1+$J59))</f>
        <v/>
      </c>
      <c r="O59" s="46">
        <f>IF(OR($N59="",$L59=""),"",$N59*$L59)</f>
        <v/>
      </c>
      <c r="P59" s="46">
        <f>IF(OR($N59="",$L59=""),"",IFERROR(ROUND(($N59+$O59)/Parameter!$B$7,0)*Parameter!$B$7,""))</f>
        <v/>
      </c>
      <c r="Q59" s="49" t="n"/>
      <c r="R59" s="46">
        <f>IF(OR($Q59="",$P59=""),"",$Q59-$P59)</f>
        <v/>
      </c>
      <c r="S59" s="51">
        <f>IF(OR($R59="",$P59=""),"",IFERROR($R59/$P59,""))</f>
        <v/>
      </c>
      <c r="T59" s="51">
        <f>IF(OR($G59="",$Q59="",$L59=""),"",IFERROR($G59/($Q59/(1+$L59)),""))</f>
        <v/>
      </c>
      <c r="U59" s="24" t="n"/>
      <c r="V59" s="28">
        <f>IF($C59="","",IF($U59="Inaktiv","Inaktiv",IF(OR($A59="",$B59="",$D59="",$E59="",$F59="",$G59="",$H59="",$K59="",$Q59="",$U59=""),"Angaben fehlen",IF(OR($L59="",$P59=""),"Parameter prüfen",IF($Q59&lt;$P59*(1-Parameter!$B$6),"Preis unter Ziel",IF($T59&gt;Parameter!$B$5,"Wareneinsatzquote hoch","Im Rahmen"))))))</f>
        <v/>
      </c>
    </row>
    <row r="60">
      <c r="A60" s="21" t="n"/>
      <c r="B60" s="48" t="n"/>
      <c r="C60" s="23" t="n"/>
      <c r="D60" s="24" t="n"/>
      <c r="E60" s="24" t="n"/>
      <c r="F60" s="23" t="n"/>
      <c r="G60" s="49" t="n"/>
      <c r="H60" s="49" t="n"/>
      <c r="I60" s="50" t="n"/>
      <c r="J60" s="52">
        <f>IF($C60="","",IF($I60="",Parameter!$B$4,$I60))</f>
        <v/>
      </c>
      <c r="K60" s="24" t="n"/>
      <c r="L60" s="52">
        <f>IF($C60="","",IFERROR(VLOOKUP($K60,Parameter!$A$17:$B$19,2,FALSE),""))</f>
        <v/>
      </c>
      <c r="M60" s="47">
        <f>IF($C60="","",IF(OR($G60="",$H60=""),"",SUM($G60:$H60)))</f>
        <v/>
      </c>
      <c r="N60" s="47">
        <f>IF(OR($M60="",$J60=""),"",$M60*(1+$J60))</f>
        <v/>
      </c>
      <c r="O60" s="47">
        <f>IF(OR($N60="",$L60=""),"",$N60*$L60)</f>
        <v/>
      </c>
      <c r="P60" s="47">
        <f>IF(OR($N60="",$L60=""),"",IFERROR(ROUND(($N60+$O60)/Parameter!$B$7,0)*Parameter!$B$7,""))</f>
        <v/>
      </c>
      <c r="Q60" s="49" t="n"/>
      <c r="R60" s="47">
        <f>IF(OR($Q60="",$P60=""),"",$Q60-$P60)</f>
        <v/>
      </c>
      <c r="S60" s="52">
        <f>IF(OR($R60="",$P60=""),"",IFERROR($R60/$P60,""))</f>
        <v/>
      </c>
      <c r="T60" s="52">
        <f>IF(OR($G60="",$Q60="",$L60=""),"",IFERROR($G60/($Q60/(1+$L60)),""))</f>
        <v/>
      </c>
      <c r="U60" s="24" t="n"/>
      <c r="V60" s="30">
        <f>IF($C60="","",IF($U60="Inaktiv","Inaktiv",IF(OR($A60="",$B60="",$D60="",$E60="",$F60="",$G60="",$H60="",$K60="",$Q60="",$U60=""),"Angaben fehlen",IF(OR($L60="",$P60=""),"Parameter prüfen",IF($Q60&lt;$P60*(1-Parameter!$B$6),"Preis unter Ziel",IF($T60&gt;Parameter!$B$5,"Wareneinsatzquote hoch","Im Rahmen"))))))</f>
        <v/>
      </c>
    </row>
    <row r="61">
      <c r="A61" s="21" t="n"/>
      <c r="B61" s="48" t="n"/>
      <c r="C61" s="23" t="n"/>
      <c r="D61" s="24" t="n"/>
      <c r="E61" s="24" t="n"/>
      <c r="F61" s="23" t="n"/>
      <c r="G61" s="49" t="n"/>
      <c r="H61" s="49" t="n"/>
      <c r="I61" s="50" t="n"/>
      <c r="J61" s="51">
        <f>IF($C61="","",IF($I61="",Parameter!$B$4,$I61))</f>
        <v/>
      </c>
      <c r="K61" s="24" t="n"/>
      <c r="L61" s="51">
        <f>IF($C61="","",IFERROR(VLOOKUP($K61,Parameter!$A$17:$B$19,2,FALSE),""))</f>
        <v/>
      </c>
      <c r="M61" s="46">
        <f>IF($C61="","",IF(OR($G61="",$H61=""),"",SUM($G61:$H61)))</f>
        <v/>
      </c>
      <c r="N61" s="46">
        <f>IF(OR($M61="",$J61=""),"",$M61*(1+$J61))</f>
        <v/>
      </c>
      <c r="O61" s="46">
        <f>IF(OR($N61="",$L61=""),"",$N61*$L61)</f>
        <v/>
      </c>
      <c r="P61" s="46">
        <f>IF(OR($N61="",$L61=""),"",IFERROR(ROUND(($N61+$O61)/Parameter!$B$7,0)*Parameter!$B$7,""))</f>
        <v/>
      </c>
      <c r="Q61" s="49" t="n"/>
      <c r="R61" s="46">
        <f>IF(OR($Q61="",$P61=""),"",$Q61-$P61)</f>
        <v/>
      </c>
      <c r="S61" s="51">
        <f>IF(OR($R61="",$P61=""),"",IFERROR($R61/$P61,""))</f>
        <v/>
      </c>
      <c r="T61" s="51">
        <f>IF(OR($G61="",$Q61="",$L61=""),"",IFERROR($G61/($Q61/(1+$L61)),""))</f>
        <v/>
      </c>
      <c r="U61" s="24" t="n"/>
      <c r="V61" s="28">
        <f>IF($C61="","",IF($U61="Inaktiv","Inaktiv",IF(OR($A61="",$B61="",$D61="",$E61="",$F61="",$G61="",$H61="",$K61="",$Q61="",$U61=""),"Angaben fehlen",IF(OR($L61="",$P61=""),"Parameter prüfen",IF($Q61&lt;$P61*(1-Parameter!$B$6),"Preis unter Ziel",IF($T61&gt;Parameter!$B$5,"Wareneinsatzquote hoch","Im Rahmen"))))))</f>
        <v/>
      </c>
    </row>
    <row r="62">
      <c r="A62" s="21" t="n"/>
      <c r="B62" s="48" t="n"/>
      <c r="C62" s="23" t="n"/>
      <c r="D62" s="24" t="n"/>
      <c r="E62" s="24" t="n"/>
      <c r="F62" s="23" t="n"/>
      <c r="G62" s="49" t="n"/>
      <c r="H62" s="49" t="n"/>
      <c r="I62" s="50" t="n"/>
      <c r="J62" s="52">
        <f>IF($C62="","",IF($I62="",Parameter!$B$4,$I62))</f>
        <v/>
      </c>
      <c r="K62" s="24" t="n"/>
      <c r="L62" s="52">
        <f>IF($C62="","",IFERROR(VLOOKUP($K62,Parameter!$A$17:$B$19,2,FALSE),""))</f>
        <v/>
      </c>
      <c r="M62" s="47">
        <f>IF($C62="","",IF(OR($G62="",$H62=""),"",SUM($G62:$H62)))</f>
        <v/>
      </c>
      <c r="N62" s="47">
        <f>IF(OR($M62="",$J62=""),"",$M62*(1+$J62))</f>
        <v/>
      </c>
      <c r="O62" s="47">
        <f>IF(OR($N62="",$L62=""),"",$N62*$L62)</f>
        <v/>
      </c>
      <c r="P62" s="47">
        <f>IF(OR($N62="",$L62=""),"",IFERROR(ROUND(($N62+$O62)/Parameter!$B$7,0)*Parameter!$B$7,""))</f>
        <v/>
      </c>
      <c r="Q62" s="49" t="n"/>
      <c r="R62" s="47">
        <f>IF(OR($Q62="",$P62=""),"",$Q62-$P62)</f>
        <v/>
      </c>
      <c r="S62" s="52">
        <f>IF(OR($R62="",$P62=""),"",IFERROR($R62/$P62,""))</f>
        <v/>
      </c>
      <c r="T62" s="52">
        <f>IF(OR($G62="",$Q62="",$L62=""),"",IFERROR($G62/($Q62/(1+$L62)),""))</f>
        <v/>
      </c>
      <c r="U62" s="24" t="n"/>
      <c r="V62" s="30">
        <f>IF($C62="","",IF($U62="Inaktiv","Inaktiv",IF(OR($A62="",$B62="",$D62="",$E62="",$F62="",$G62="",$H62="",$K62="",$Q62="",$U62=""),"Angaben fehlen",IF(OR($L62="",$P62=""),"Parameter prüfen",IF($Q62&lt;$P62*(1-Parameter!$B$6),"Preis unter Ziel",IF($T62&gt;Parameter!$B$5,"Wareneinsatzquote hoch","Im Rahmen"))))))</f>
        <v/>
      </c>
    </row>
    <row r="63">
      <c r="A63" s="21" t="n"/>
      <c r="B63" s="48" t="n"/>
      <c r="C63" s="23" t="n"/>
      <c r="D63" s="24" t="n"/>
      <c r="E63" s="24" t="n"/>
      <c r="F63" s="23" t="n"/>
      <c r="G63" s="49" t="n"/>
      <c r="H63" s="49" t="n"/>
      <c r="I63" s="50" t="n"/>
      <c r="J63" s="51">
        <f>IF($C63="","",IF($I63="",Parameter!$B$4,$I63))</f>
        <v/>
      </c>
      <c r="K63" s="24" t="n"/>
      <c r="L63" s="51">
        <f>IF($C63="","",IFERROR(VLOOKUP($K63,Parameter!$A$17:$B$19,2,FALSE),""))</f>
        <v/>
      </c>
      <c r="M63" s="46">
        <f>IF($C63="","",IF(OR($G63="",$H63=""),"",SUM($G63:$H63)))</f>
        <v/>
      </c>
      <c r="N63" s="46">
        <f>IF(OR($M63="",$J63=""),"",$M63*(1+$J63))</f>
        <v/>
      </c>
      <c r="O63" s="46">
        <f>IF(OR($N63="",$L63=""),"",$N63*$L63)</f>
        <v/>
      </c>
      <c r="P63" s="46">
        <f>IF(OR($N63="",$L63=""),"",IFERROR(ROUND(($N63+$O63)/Parameter!$B$7,0)*Parameter!$B$7,""))</f>
        <v/>
      </c>
      <c r="Q63" s="49" t="n"/>
      <c r="R63" s="46">
        <f>IF(OR($Q63="",$P63=""),"",$Q63-$P63)</f>
        <v/>
      </c>
      <c r="S63" s="51">
        <f>IF(OR($R63="",$P63=""),"",IFERROR($R63/$P63,""))</f>
        <v/>
      </c>
      <c r="T63" s="51">
        <f>IF(OR($G63="",$Q63="",$L63=""),"",IFERROR($G63/($Q63/(1+$L63)),""))</f>
        <v/>
      </c>
      <c r="U63" s="24" t="n"/>
      <c r="V63" s="28">
        <f>IF($C63="","",IF($U63="Inaktiv","Inaktiv",IF(OR($A63="",$B63="",$D63="",$E63="",$F63="",$G63="",$H63="",$K63="",$Q63="",$U63=""),"Angaben fehlen",IF(OR($L63="",$P63=""),"Parameter prüfen",IF($Q63&lt;$P63*(1-Parameter!$B$6),"Preis unter Ziel",IF($T63&gt;Parameter!$B$5,"Wareneinsatzquote hoch","Im Rahmen"))))))</f>
        <v/>
      </c>
    </row>
    <row r="64">
      <c r="A64" s="21" t="n"/>
      <c r="B64" s="48" t="n"/>
      <c r="C64" s="23" t="n"/>
      <c r="D64" s="24" t="n"/>
      <c r="E64" s="24" t="n"/>
      <c r="F64" s="23" t="n"/>
      <c r="G64" s="49" t="n"/>
      <c r="H64" s="49" t="n"/>
      <c r="I64" s="50" t="n"/>
      <c r="J64" s="52">
        <f>IF($C64="","",IF($I64="",Parameter!$B$4,$I64))</f>
        <v/>
      </c>
      <c r="K64" s="24" t="n"/>
      <c r="L64" s="52">
        <f>IF($C64="","",IFERROR(VLOOKUP($K64,Parameter!$A$17:$B$19,2,FALSE),""))</f>
        <v/>
      </c>
      <c r="M64" s="47">
        <f>IF($C64="","",IF(OR($G64="",$H64=""),"",SUM($G64:$H64)))</f>
        <v/>
      </c>
      <c r="N64" s="47">
        <f>IF(OR($M64="",$J64=""),"",$M64*(1+$J64))</f>
        <v/>
      </c>
      <c r="O64" s="47">
        <f>IF(OR($N64="",$L64=""),"",$N64*$L64)</f>
        <v/>
      </c>
      <c r="P64" s="47">
        <f>IF(OR($N64="",$L64=""),"",IFERROR(ROUND(($N64+$O64)/Parameter!$B$7,0)*Parameter!$B$7,""))</f>
        <v/>
      </c>
      <c r="Q64" s="49" t="n"/>
      <c r="R64" s="47">
        <f>IF(OR($Q64="",$P64=""),"",$Q64-$P64)</f>
        <v/>
      </c>
      <c r="S64" s="52">
        <f>IF(OR($R64="",$P64=""),"",IFERROR($R64/$P64,""))</f>
        <v/>
      </c>
      <c r="T64" s="52">
        <f>IF(OR($G64="",$Q64="",$L64=""),"",IFERROR($G64/($Q64/(1+$L64)),""))</f>
        <v/>
      </c>
      <c r="U64" s="24" t="n"/>
      <c r="V64" s="30">
        <f>IF($C64="","",IF($U64="Inaktiv","Inaktiv",IF(OR($A64="",$B64="",$D64="",$E64="",$F64="",$G64="",$H64="",$K64="",$Q64="",$U64=""),"Angaben fehlen",IF(OR($L64="",$P64=""),"Parameter prüfen",IF($Q64&lt;$P64*(1-Parameter!$B$6),"Preis unter Ziel",IF($T64&gt;Parameter!$B$5,"Wareneinsatzquote hoch","Im Rahmen"))))))</f>
        <v/>
      </c>
    </row>
    <row r="65">
      <c r="A65" s="21" t="n"/>
      <c r="B65" s="48" t="n"/>
      <c r="C65" s="23" t="n"/>
      <c r="D65" s="24" t="n"/>
      <c r="E65" s="24" t="n"/>
      <c r="F65" s="23" t="n"/>
      <c r="G65" s="49" t="n"/>
      <c r="H65" s="49" t="n"/>
      <c r="I65" s="50" t="n"/>
      <c r="J65" s="51">
        <f>IF($C65="","",IF($I65="",Parameter!$B$4,$I65))</f>
        <v/>
      </c>
      <c r="K65" s="24" t="n"/>
      <c r="L65" s="51">
        <f>IF($C65="","",IFERROR(VLOOKUP($K65,Parameter!$A$17:$B$19,2,FALSE),""))</f>
        <v/>
      </c>
      <c r="M65" s="46">
        <f>IF($C65="","",IF(OR($G65="",$H65=""),"",SUM($G65:$H65)))</f>
        <v/>
      </c>
      <c r="N65" s="46">
        <f>IF(OR($M65="",$J65=""),"",$M65*(1+$J65))</f>
        <v/>
      </c>
      <c r="O65" s="46">
        <f>IF(OR($N65="",$L65=""),"",$N65*$L65)</f>
        <v/>
      </c>
      <c r="P65" s="46">
        <f>IF(OR($N65="",$L65=""),"",IFERROR(ROUND(($N65+$O65)/Parameter!$B$7,0)*Parameter!$B$7,""))</f>
        <v/>
      </c>
      <c r="Q65" s="49" t="n"/>
      <c r="R65" s="46">
        <f>IF(OR($Q65="",$P65=""),"",$Q65-$P65)</f>
        <v/>
      </c>
      <c r="S65" s="51">
        <f>IF(OR($R65="",$P65=""),"",IFERROR($R65/$P65,""))</f>
        <v/>
      </c>
      <c r="T65" s="51">
        <f>IF(OR($G65="",$Q65="",$L65=""),"",IFERROR($G65/($Q65/(1+$L65)),""))</f>
        <v/>
      </c>
      <c r="U65" s="24" t="n"/>
      <c r="V65" s="28">
        <f>IF($C65="","",IF($U65="Inaktiv","Inaktiv",IF(OR($A65="",$B65="",$D65="",$E65="",$F65="",$G65="",$H65="",$K65="",$Q65="",$U65=""),"Angaben fehlen",IF(OR($L65="",$P65=""),"Parameter prüfen",IF($Q65&lt;$P65*(1-Parameter!$B$6),"Preis unter Ziel",IF($T65&gt;Parameter!$B$5,"Wareneinsatzquote hoch","Im Rahmen"))))))</f>
        <v/>
      </c>
    </row>
    <row r="66">
      <c r="A66" s="21" t="n"/>
      <c r="B66" s="48" t="n"/>
      <c r="C66" s="23" t="n"/>
      <c r="D66" s="24" t="n"/>
      <c r="E66" s="24" t="n"/>
      <c r="F66" s="23" t="n"/>
      <c r="G66" s="49" t="n"/>
      <c r="H66" s="49" t="n"/>
      <c r="I66" s="50" t="n"/>
      <c r="J66" s="52">
        <f>IF($C66="","",IF($I66="",Parameter!$B$4,$I66))</f>
        <v/>
      </c>
      <c r="K66" s="24" t="n"/>
      <c r="L66" s="52">
        <f>IF($C66="","",IFERROR(VLOOKUP($K66,Parameter!$A$17:$B$19,2,FALSE),""))</f>
        <v/>
      </c>
      <c r="M66" s="47">
        <f>IF($C66="","",IF(OR($G66="",$H66=""),"",SUM($G66:$H66)))</f>
        <v/>
      </c>
      <c r="N66" s="47">
        <f>IF(OR($M66="",$J66=""),"",$M66*(1+$J66))</f>
        <v/>
      </c>
      <c r="O66" s="47">
        <f>IF(OR($N66="",$L66=""),"",$N66*$L66)</f>
        <v/>
      </c>
      <c r="P66" s="47">
        <f>IF(OR($N66="",$L66=""),"",IFERROR(ROUND(($N66+$O66)/Parameter!$B$7,0)*Parameter!$B$7,""))</f>
        <v/>
      </c>
      <c r="Q66" s="49" t="n"/>
      <c r="R66" s="47">
        <f>IF(OR($Q66="",$P66=""),"",$Q66-$P66)</f>
        <v/>
      </c>
      <c r="S66" s="52">
        <f>IF(OR($R66="",$P66=""),"",IFERROR($R66/$P66,""))</f>
        <v/>
      </c>
      <c r="T66" s="52">
        <f>IF(OR($G66="",$Q66="",$L66=""),"",IFERROR($G66/($Q66/(1+$L66)),""))</f>
        <v/>
      </c>
      <c r="U66" s="24" t="n"/>
      <c r="V66" s="30">
        <f>IF($C66="","",IF($U66="Inaktiv","Inaktiv",IF(OR($A66="",$B66="",$D66="",$E66="",$F66="",$G66="",$H66="",$K66="",$Q66="",$U66=""),"Angaben fehlen",IF(OR($L66="",$P66=""),"Parameter prüfen",IF($Q66&lt;$P66*(1-Parameter!$B$6),"Preis unter Ziel",IF($T66&gt;Parameter!$B$5,"Wareneinsatzquote hoch","Im Rahmen"))))))</f>
        <v/>
      </c>
    </row>
    <row r="67">
      <c r="A67" s="21" t="n"/>
      <c r="B67" s="48" t="n"/>
      <c r="C67" s="23" t="n"/>
      <c r="D67" s="24" t="n"/>
      <c r="E67" s="24" t="n"/>
      <c r="F67" s="23" t="n"/>
      <c r="G67" s="49" t="n"/>
      <c r="H67" s="49" t="n"/>
      <c r="I67" s="50" t="n"/>
      <c r="J67" s="51">
        <f>IF($C67="","",IF($I67="",Parameter!$B$4,$I67))</f>
        <v/>
      </c>
      <c r="K67" s="24" t="n"/>
      <c r="L67" s="51">
        <f>IF($C67="","",IFERROR(VLOOKUP($K67,Parameter!$A$17:$B$19,2,FALSE),""))</f>
        <v/>
      </c>
      <c r="M67" s="46">
        <f>IF($C67="","",IF(OR($G67="",$H67=""),"",SUM($G67:$H67)))</f>
        <v/>
      </c>
      <c r="N67" s="46">
        <f>IF(OR($M67="",$J67=""),"",$M67*(1+$J67))</f>
        <v/>
      </c>
      <c r="O67" s="46">
        <f>IF(OR($N67="",$L67=""),"",$N67*$L67)</f>
        <v/>
      </c>
      <c r="P67" s="46">
        <f>IF(OR($N67="",$L67=""),"",IFERROR(ROUND(($N67+$O67)/Parameter!$B$7,0)*Parameter!$B$7,""))</f>
        <v/>
      </c>
      <c r="Q67" s="49" t="n"/>
      <c r="R67" s="46">
        <f>IF(OR($Q67="",$P67=""),"",$Q67-$P67)</f>
        <v/>
      </c>
      <c r="S67" s="51">
        <f>IF(OR($R67="",$P67=""),"",IFERROR($R67/$P67,""))</f>
        <v/>
      </c>
      <c r="T67" s="51">
        <f>IF(OR($G67="",$Q67="",$L67=""),"",IFERROR($G67/($Q67/(1+$L67)),""))</f>
        <v/>
      </c>
      <c r="U67" s="24" t="n"/>
      <c r="V67" s="28">
        <f>IF($C67="","",IF($U67="Inaktiv","Inaktiv",IF(OR($A67="",$B67="",$D67="",$E67="",$F67="",$G67="",$H67="",$K67="",$Q67="",$U67=""),"Angaben fehlen",IF(OR($L67="",$P67=""),"Parameter prüfen",IF($Q67&lt;$P67*(1-Parameter!$B$6),"Preis unter Ziel",IF($T67&gt;Parameter!$B$5,"Wareneinsatzquote hoch","Im Rahmen"))))))</f>
        <v/>
      </c>
    </row>
    <row r="68">
      <c r="A68" s="21" t="n"/>
      <c r="B68" s="48" t="n"/>
      <c r="C68" s="23" t="n"/>
      <c r="D68" s="24" t="n"/>
      <c r="E68" s="24" t="n"/>
      <c r="F68" s="23" t="n"/>
      <c r="G68" s="49" t="n"/>
      <c r="H68" s="49" t="n"/>
      <c r="I68" s="50" t="n"/>
      <c r="J68" s="52">
        <f>IF($C68="","",IF($I68="",Parameter!$B$4,$I68))</f>
        <v/>
      </c>
      <c r="K68" s="24" t="n"/>
      <c r="L68" s="52">
        <f>IF($C68="","",IFERROR(VLOOKUP($K68,Parameter!$A$17:$B$19,2,FALSE),""))</f>
        <v/>
      </c>
      <c r="M68" s="47">
        <f>IF($C68="","",IF(OR($G68="",$H68=""),"",SUM($G68:$H68)))</f>
        <v/>
      </c>
      <c r="N68" s="47">
        <f>IF(OR($M68="",$J68=""),"",$M68*(1+$J68))</f>
        <v/>
      </c>
      <c r="O68" s="47">
        <f>IF(OR($N68="",$L68=""),"",$N68*$L68)</f>
        <v/>
      </c>
      <c r="P68" s="47">
        <f>IF(OR($N68="",$L68=""),"",IFERROR(ROUND(($N68+$O68)/Parameter!$B$7,0)*Parameter!$B$7,""))</f>
        <v/>
      </c>
      <c r="Q68" s="49" t="n"/>
      <c r="R68" s="47">
        <f>IF(OR($Q68="",$P68=""),"",$Q68-$P68)</f>
        <v/>
      </c>
      <c r="S68" s="52">
        <f>IF(OR($R68="",$P68=""),"",IFERROR($R68/$P68,""))</f>
        <v/>
      </c>
      <c r="T68" s="52">
        <f>IF(OR($G68="",$Q68="",$L68=""),"",IFERROR($G68/($Q68/(1+$L68)),""))</f>
        <v/>
      </c>
      <c r="U68" s="24" t="n"/>
      <c r="V68" s="30">
        <f>IF($C68="","",IF($U68="Inaktiv","Inaktiv",IF(OR($A68="",$B68="",$D68="",$E68="",$F68="",$G68="",$H68="",$K68="",$Q68="",$U68=""),"Angaben fehlen",IF(OR($L68="",$P68=""),"Parameter prüfen",IF($Q68&lt;$P68*(1-Parameter!$B$6),"Preis unter Ziel",IF($T68&gt;Parameter!$B$5,"Wareneinsatzquote hoch","Im Rahmen"))))))</f>
        <v/>
      </c>
    </row>
    <row r="69">
      <c r="A69" s="21" t="n"/>
      <c r="B69" s="48" t="n"/>
      <c r="C69" s="23" t="n"/>
      <c r="D69" s="24" t="n"/>
      <c r="E69" s="24" t="n"/>
      <c r="F69" s="23" t="n"/>
      <c r="G69" s="49" t="n"/>
      <c r="H69" s="49" t="n"/>
      <c r="I69" s="50" t="n"/>
      <c r="J69" s="51">
        <f>IF($C69="","",IF($I69="",Parameter!$B$4,$I69))</f>
        <v/>
      </c>
      <c r="K69" s="24" t="n"/>
      <c r="L69" s="51">
        <f>IF($C69="","",IFERROR(VLOOKUP($K69,Parameter!$A$17:$B$19,2,FALSE),""))</f>
        <v/>
      </c>
      <c r="M69" s="46">
        <f>IF($C69="","",IF(OR($G69="",$H69=""),"",SUM($G69:$H69)))</f>
        <v/>
      </c>
      <c r="N69" s="46">
        <f>IF(OR($M69="",$J69=""),"",$M69*(1+$J69))</f>
        <v/>
      </c>
      <c r="O69" s="46">
        <f>IF(OR($N69="",$L69=""),"",$N69*$L69)</f>
        <v/>
      </c>
      <c r="P69" s="46">
        <f>IF(OR($N69="",$L69=""),"",IFERROR(ROUND(($N69+$O69)/Parameter!$B$7,0)*Parameter!$B$7,""))</f>
        <v/>
      </c>
      <c r="Q69" s="49" t="n"/>
      <c r="R69" s="46">
        <f>IF(OR($Q69="",$P69=""),"",$Q69-$P69)</f>
        <v/>
      </c>
      <c r="S69" s="51">
        <f>IF(OR($R69="",$P69=""),"",IFERROR($R69/$P69,""))</f>
        <v/>
      </c>
      <c r="T69" s="51">
        <f>IF(OR($G69="",$Q69="",$L69=""),"",IFERROR($G69/($Q69/(1+$L69)),""))</f>
        <v/>
      </c>
      <c r="U69" s="24" t="n"/>
      <c r="V69" s="28">
        <f>IF($C69="","",IF($U69="Inaktiv","Inaktiv",IF(OR($A69="",$B69="",$D69="",$E69="",$F69="",$G69="",$H69="",$K69="",$Q69="",$U69=""),"Angaben fehlen",IF(OR($L69="",$P69=""),"Parameter prüfen",IF($Q69&lt;$P69*(1-Parameter!$B$6),"Preis unter Ziel",IF($T69&gt;Parameter!$B$5,"Wareneinsatzquote hoch","Im Rahmen"))))))</f>
        <v/>
      </c>
    </row>
    <row r="70">
      <c r="A70" s="21" t="n"/>
      <c r="B70" s="48" t="n"/>
      <c r="C70" s="23" t="n"/>
      <c r="D70" s="24" t="n"/>
      <c r="E70" s="24" t="n"/>
      <c r="F70" s="23" t="n"/>
      <c r="G70" s="49" t="n"/>
      <c r="H70" s="49" t="n"/>
      <c r="I70" s="50" t="n"/>
      <c r="J70" s="52">
        <f>IF($C70="","",IF($I70="",Parameter!$B$4,$I70))</f>
        <v/>
      </c>
      <c r="K70" s="24" t="n"/>
      <c r="L70" s="52">
        <f>IF($C70="","",IFERROR(VLOOKUP($K70,Parameter!$A$17:$B$19,2,FALSE),""))</f>
        <v/>
      </c>
      <c r="M70" s="47">
        <f>IF($C70="","",IF(OR($G70="",$H70=""),"",SUM($G70:$H70)))</f>
        <v/>
      </c>
      <c r="N70" s="47">
        <f>IF(OR($M70="",$J70=""),"",$M70*(1+$J70))</f>
        <v/>
      </c>
      <c r="O70" s="47">
        <f>IF(OR($N70="",$L70=""),"",$N70*$L70)</f>
        <v/>
      </c>
      <c r="P70" s="47">
        <f>IF(OR($N70="",$L70=""),"",IFERROR(ROUND(($N70+$O70)/Parameter!$B$7,0)*Parameter!$B$7,""))</f>
        <v/>
      </c>
      <c r="Q70" s="49" t="n"/>
      <c r="R70" s="47">
        <f>IF(OR($Q70="",$P70=""),"",$Q70-$P70)</f>
        <v/>
      </c>
      <c r="S70" s="52">
        <f>IF(OR($R70="",$P70=""),"",IFERROR($R70/$P70,""))</f>
        <v/>
      </c>
      <c r="T70" s="52">
        <f>IF(OR($G70="",$Q70="",$L70=""),"",IFERROR($G70/($Q70/(1+$L70)),""))</f>
        <v/>
      </c>
      <c r="U70" s="24" t="n"/>
      <c r="V70" s="30">
        <f>IF($C70="","",IF($U70="Inaktiv","Inaktiv",IF(OR($A70="",$B70="",$D70="",$E70="",$F70="",$G70="",$H70="",$K70="",$Q70="",$U70=""),"Angaben fehlen",IF(OR($L70="",$P70=""),"Parameter prüfen",IF($Q70&lt;$P70*(1-Parameter!$B$6),"Preis unter Ziel",IF($T70&gt;Parameter!$B$5,"Wareneinsatzquote hoch","Im Rahmen"))))))</f>
        <v/>
      </c>
    </row>
    <row r="71">
      <c r="A71" s="21" t="n"/>
      <c r="B71" s="48" t="n"/>
      <c r="C71" s="23" t="n"/>
      <c r="D71" s="24" t="n"/>
      <c r="E71" s="24" t="n"/>
      <c r="F71" s="23" t="n"/>
      <c r="G71" s="49" t="n"/>
      <c r="H71" s="49" t="n"/>
      <c r="I71" s="50" t="n"/>
      <c r="J71" s="51">
        <f>IF($C71="","",IF($I71="",Parameter!$B$4,$I71))</f>
        <v/>
      </c>
      <c r="K71" s="24" t="n"/>
      <c r="L71" s="51">
        <f>IF($C71="","",IFERROR(VLOOKUP($K71,Parameter!$A$17:$B$19,2,FALSE),""))</f>
        <v/>
      </c>
      <c r="M71" s="46">
        <f>IF($C71="","",IF(OR($G71="",$H71=""),"",SUM($G71:$H71)))</f>
        <v/>
      </c>
      <c r="N71" s="46">
        <f>IF(OR($M71="",$J71=""),"",$M71*(1+$J71))</f>
        <v/>
      </c>
      <c r="O71" s="46">
        <f>IF(OR($N71="",$L71=""),"",$N71*$L71)</f>
        <v/>
      </c>
      <c r="P71" s="46">
        <f>IF(OR($N71="",$L71=""),"",IFERROR(ROUND(($N71+$O71)/Parameter!$B$7,0)*Parameter!$B$7,""))</f>
        <v/>
      </c>
      <c r="Q71" s="49" t="n"/>
      <c r="R71" s="46">
        <f>IF(OR($Q71="",$P71=""),"",$Q71-$P71)</f>
        <v/>
      </c>
      <c r="S71" s="51">
        <f>IF(OR($R71="",$P71=""),"",IFERROR($R71/$P71,""))</f>
        <v/>
      </c>
      <c r="T71" s="51">
        <f>IF(OR($G71="",$Q71="",$L71=""),"",IFERROR($G71/($Q71/(1+$L71)),""))</f>
        <v/>
      </c>
      <c r="U71" s="24" t="n"/>
      <c r="V71" s="28">
        <f>IF($C71="","",IF($U71="Inaktiv","Inaktiv",IF(OR($A71="",$B71="",$D71="",$E71="",$F71="",$G71="",$H71="",$K71="",$Q71="",$U71=""),"Angaben fehlen",IF(OR($L71="",$P71=""),"Parameter prüfen",IF($Q71&lt;$P71*(1-Parameter!$B$6),"Preis unter Ziel",IF($T71&gt;Parameter!$B$5,"Wareneinsatzquote hoch","Im Rahmen"))))))</f>
        <v/>
      </c>
    </row>
    <row r="72">
      <c r="A72" s="21" t="n"/>
      <c r="B72" s="48" t="n"/>
      <c r="C72" s="23" t="n"/>
      <c r="D72" s="24" t="n"/>
      <c r="E72" s="24" t="n"/>
      <c r="F72" s="23" t="n"/>
      <c r="G72" s="49" t="n"/>
      <c r="H72" s="49" t="n"/>
      <c r="I72" s="50" t="n"/>
      <c r="J72" s="52">
        <f>IF($C72="","",IF($I72="",Parameter!$B$4,$I72))</f>
        <v/>
      </c>
      <c r="K72" s="24" t="n"/>
      <c r="L72" s="52">
        <f>IF($C72="","",IFERROR(VLOOKUP($K72,Parameter!$A$17:$B$19,2,FALSE),""))</f>
        <v/>
      </c>
      <c r="M72" s="47">
        <f>IF($C72="","",IF(OR($G72="",$H72=""),"",SUM($G72:$H72)))</f>
        <v/>
      </c>
      <c r="N72" s="47">
        <f>IF(OR($M72="",$J72=""),"",$M72*(1+$J72))</f>
        <v/>
      </c>
      <c r="O72" s="47">
        <f>IF(OR($N72="",$L72=""),"",$N72*$L72)</f>
        <v/>
      </c>
      <c r="P72" s="47">
        <f>IF(OR($N72="",$L72=""),"",IFERROR(ROUND(($N72+$O72)/Parameter!$B$7,0)*Parameter!$B$7,""))</f>
        <v/>
      </c>
      <c r="Q72" s="49" t="n"/>
      <c r="R72" s="47">
        <f>IF(OR($Q72="",$P72=""),"",$Q72-$P72)</f>
        <v/>
      </c>
      <c r="S72" s="52">
        <f>IF(OR($R72="",$P72=""),"",IFERROR($R72/$P72,""))</f>
        <v/>
      </c>
      <c r="T72" s="52">
        <f>IF(OR($G72="",$Q72="",$L72=""),"",IFERROR($G72/($Q72/(1+$L72)),""))</f>
        <v/>
      </c>
      <c r="U72" s="24" t="n"/>
      <c r="V72" s="30">
        <f>IF($C72="","",IF($U72="Inaktiv","Inaktiv",IF(OR($A72="",$B72="",$D72="",$E72="",$F72="",$G72="",$H72="",$K72="",$Q72="",$U72=""),"Angaben fehlen",IF(OR($L72="",$P72=""),"Parameter prüfen",IF($Q72&lt;$P72*(1-Parameter!$B$6),"Preis unter Ziel",IF($T72&gt;Parameter!$B$5,"Wareneinsatzquote hoch","Im Rahmen"))))))</f>
        <v/>
      </c>
    </row>
    <row r="73">
      <c r="A73" s="21" t="n"/>
      <c r="B73" s="48" t="n"/>
      <c r="C73" s="23" t="n"/>
      <c r="D73" s="24" t="n"/>
      <c r="E73" s="24" t="n"/>
      <c r="F73" s="23" t="n"/>
      <c r="G73" s="49" t="n"/>
      <c r="H73" s="49" t="n"/>
      <c r="I73" s="50" t="n"/>
      <c r="J73" s="51">
        <f>IF($C73="","",IF($I73="",Parameter!$B$4,$I73))</f>
        <v/>
      </c>
      <c r="K73" s="24" t="n"/>
      <c r="L73" s="51">
        <f>IF($C73="","",IFERROR(VLOOKUP($K73,Parameter!$A$17:$B$19,2,FALSE),""))</f>
        <v/>
      </c>
      <c r="M73" s="46">
        <f>IF($C73="","",IF(OR($G73="",$H73=""),"",SUM($G73:$H73)))</f>
        <v/>
      </c>
      <c r="N73" s="46">
        <f>IF(OR($M73="",$J73=""),"",$M73*(1+$J73))</f>
        <v/>
      </c>
      <c r="O73" s="46">
        <f>IF(OR($N73="",$L73=""),"",$N73*$L73)</f>
        <v/>
      </c>
      <c r="P73" s="46">
        <f>IF(OR($N73="",$L73=""),"",IFERROR(ROUND(($N73+$O73)/Parameter!$B$7,0)*Parameter!$B$7,""))</f>
        <v/>
      </c>
      <c r="Q73" s="49" t="n"/>
      <c r="R73" s="46">
        <f>IF(OR($Q73="",$P73=""),"",$Q73-$P73)</f>
        <v/>
      </c>
      <c r="S73" s="51">
        <f>IF(OR($R73="",$P73=""),"",IFERROR($R73/$P73,""))</f>
        <v/>
      </c>
      <c r="T73" s="51">
        <f>IF(OR($G73="",$Q73="",$L73=""),"",IFERROR($G73/($Q73/(1+$L73)),""))</f>
        <v/>
      </c>
      <c r="U73" s="24" t="n"/>
      <c r="V73" s="28">
        <f>IF($C73="","",IF($U73="Inaktiv","Inaktiv",IF(OR($A73="",$B73="",$D73="",$E73="",$F73="",$G73="",$H73="",$K73="",$Q73="",$U73=""),"Angaben fehlen",IF(OR($L73="",$P73=""),"Parameter prüfen",IF($Q73&lt;$P73*(1-Parameter!$B$6),"Preis unter Ziel",IF($T73&gt;Parameter!$B$5,"Wareneinsatzquote hoch","Im Rahmen"))))))</f>
        <v/>
      </c>
    </row>
    <row r="74">
      <c r="A74" s="21" t="n"/>
      <c r="B74" s="48" t="n"/>
      <c r="C74" s="23" t="n"/>
      <c r="D74" s="24" t="n"/>
      <c r="E74" s="24" t="n"/>
      <c r="F74" s="23" t="n"/>
      <c r="G74" s="49" t="n"/>
      <c r="H74" s="49" t="n"/>
      <c r="I74" s="50" t="n"/>
      <c r="J74" s="52">
        <f>IF($C74="","",IF($I74="",Parameter!$B$4,$I74))</f>
        <v/>
      </c>
      <c r="K74" s="24" t="n"/>
      <c r="L74" s="52">
        <f>IF($C74="","",IFERROR(VLOOKUP($K74,Parameter!$A$17:$B$19,2,FALSE),""))</f>
        <v/>
      </c>
      <c r="M74" s="47">
        <f>IF($C74="","",IF(OR($G74="",$H74=""),"",SUM($G74:$H74)))</f>
        <v/>
      </c>
      <c r="N74" s="47">
        <f>IF(OR($M74="",$J74=""),"",$M74*(1+$J74))</f>
        <v/>
      </c>
      <c r="O74" s="47">
        <f>IF(OR($N74="",$L74=""),"",$N74*$L74)</f>
        <v/>
      </c>
      <c r="P74" s="47">
        <f>IF(OR($N74="",$L74=""),"",IFERROR(ROUND(($N74+$O74)/Parameter!$B$7,0)*Parameter!$B$7,""))</f>
        <v/>
      </c>
      <c r="Q74" s="49" t="n"/>
      <c r="R74" s="47">
        <f>IF(OR($Q74="",$P74=""),"",$Q74-$P74)</f>
        <v/>
      </c>
      <c r="S74" s="52">
        <f>IF(OR($R74="",$P74=""),"",IFERROR($R74/$P74,""))</f>
        <v/>
      </c>
      <c r="T74" s="52">
        <f>IF(OR($G74="",$Q74="",$L74=""),"",IFERROR($G74/($Q74/(1+$L74)),""))</f>
        <v/>
      </c>
      <c r="U74" s="24" t="n"/>
      <c r="V74" s="30">
        <f>IF($C74="","",IF($U74="Inaktiv","Inaktiv",IF(OR($A74="",$B74="",$D74="",$E74="",$F74="",$G74="",$H74="",$K74="",$Q74="",$U74=""),"Angaben fehlen",IF(OR($L74="",$P74=""),"Parameter prüfen",IF($Q74&lt;$P74*(1-Parameter!$B$6),"Preis unter Ziel",IF($T74&gt;Parameter!$B$5,"Wareneinsatzquote hoch","Im Rahmen"))))))</f>
        <v/>
      </c>
    </row>
    <row r="75">
      <c r="A75" s="21" t="n"/>
      <c r="B75" s="48" t="n"/>
      <c r="C75" s="23" t="n"/>
      <c r="D75" s="24" t="n"/>
      <c r="E75" s="24" t="n"/>
      <c r="F75" s="23" t="n"/>
      <c r="G75" s="49" t="n"/>
      <c r="H75" s="49" t="n"/>
      <c r="I75" s="50" t="n"/>
      <c r="J75" s="51">
        <f>IF($C75="","",IF($I75="",Parameter!$B$4,$I75))</f>
        <v/>
      </c>
      <c r="K75" s="24" t="n"/>
      <c r="L75" s="51">
        <f>IF($C75="","",IFERROR(VLOOKUP($K75,Parameter!$A$17:$B$19,2,FALSE),""))</f>
        <v/>
      </c>
      <c r="M75" s="46">
        <f>IF($C75="","",IF(OR($G75="",$H75=""),"",SUM($G75:$H75)))</f>
        <v/>
      </c>
      <c r="N75" s="46">
        <f>IF(OR($M75="",$J75=""),"",$M75*(1+$J75))</f>
        <v/>
      </c>
      <c r="O75" s="46">
        <f>IF(OR($N75="",$L75=""),"",$N75*$L75)</f>
        <v/>
      </c>
      <c r="P75" s="46">
        <f>IF(OR($N75="",$L75=""),"",IFERROR(ROUND(($N75+$O75)/Parameter!$B$7,0)*Parameter!$B$7,""))</f>
        <v/>
      </c>
      <c r="Q75" s="49" t="n"/>
      <c r="R75" s="46">
        <f>IF(OR($Q75="",$P75=""),"",$Q75-$P75)</f>
        <v/>
      </c>
      <c r="S75" s="51">
        <f>IF(OR($R75="",$P75=""),"",IFERROR($R75/$P75,""))</f>
        <v/>
      </c>
      <c r="T75" s="51">
        <f>IF(OR($G75="",$Q75="",$L75=""),"",IFERROR($G75/($Q75/(1+$L75)),""))</f>
        <v/>
      </c>
      <c r="U75" s="24" t="n"/>
      <c r="V75" s="28">
        <f>IF($C75="","",IF($U75="Inaktiv","Inaktiv",IF(OR($A75="",$B75="",$D75="",$E75="",$F75="",$G75="",$H75="",$K75="",$Q75="",$U75=""),"Angaben fehlen",IF(OR($L75="",$P75=""),"Parameter prüfen",IF($Q75&lt;$P75*(1-Parameter!$B$6),"Preis unter Ziel",IF($T75&gt;Parameter!$B$5,"Wareneinsatzquote hoch","Im Rahmen"))))))</f>
        <v/>
      </c>
    </row>
    <row r="76">
      <c r="A76" s="21" t="n"/>
      <c r="B76" s="48" t="n"/>
      <c r="C76" s="23" t="n"/>
      <c r="D76" s="24" t="n"/>
      <c r="E76" s="24" t="n"/>
      <c r="F76" s="23" t="n"/>
      <c r="G76" s="49" t="n"/>
      <c r="H76" s="49" t="n"/>
      <c r="I76" s="50" t="n"/>
      <c r="J76" s="52">
        <f>IF($C76="","",IF($I76="",Parameter!$B$4,$I76))</f>
        <v/>
      </c>
      <c r="K76" s="24" t="n"/>
      <c r="L76" s="52">
        <f>IF($C76="","",IFERROR(VLOOKUP($K76,Parameter!$A$17:$B$19,2,FALSE),""))</f>
        <v/>
      </c>
      <c r="M76" s="47">
        <f>IF($C76="","",IF(OR($G76="",$H76=""),"",SUM($G76:$H76)))</f>
        <v/>
      </c>
      <c r="N76" s="47">
        <f>IF(OR($M76="",$J76=""),"",$M76*(1+$J76))</f>
        <v/>
      </c>
      <c r="O76" s="47">
        <f>IF(OR($N76="",$L76=""),"",$N76*$L76)</f>
        <v/>
      </c>
      <c r="P76" s="47">
        <f>IF(OR($N76="",$L76=""),"",IFERROR(ROUND(($N76+$O76)/Parameter!$B$7,0)*Parameter!$B$7,""))</f>
        <v/>
      </c>
      <c r="Q76" s="49" t="n"/>
      <c r="R76" s="47">
        <f>IF(OR($Q76="",$P76=""),"",$Q76-$P76)</f>
        <v/>
      </c>
      <c r="S76" s="52">
        <f>IF(OR($R76="",$P76=""),"",IFERROR($R76/$P76,""))</f>
        <v/>
      </c>
      <c r="T76" s="52">
        <f>IF(OR($G76="",$Q76="",$L76=""),"",IFERROR($G76/($Q76/(1+$L76)),""))</f>
        <v/>
      </c>
      <c r="U76" s="24" t="n"/>
      <c r="V76" s="30">
        <f>IF($C76="","",IF($U76="Inaktiv","Inaktiv",IF(OR($A76="",$B76="",$D76="",$E76="",$F76="",$G76="",$H76="",$K76="",$Q76="",$U76=""),"Angaben fehlen",IF(OR($L76="",$P76=""),"Parameter prüfen",IF($Q76&lt;$P76*(1-Parameter!$B$6),"Preis unter Ziel",IF($T76&gt;Parameter!$B$5,"Wareneinsatzquote hoch","Im Rahmen"))))))</f>
        <v/>
      </c>
    </row>
    <row r="77">
      <c r="A77" s="21" t="n"/>
      <c r="B77" s="48" t="n"/>
      <c r="C77" s="23" t="n"/>
      <c r="D77" s="24" t="n"/>
      <c r="E77" s="24" t="n"/>
      <c r="F77" s="23" t="n"/>
      <c r="G77" s="49" t="n"/>
      <c r="H77" s="49" t="n"/>
      <c r="I77" s="50" t="n"/>
      <c r="J77" s="51">
        <f>IF($C77="","",IF($I77="",Parameter!$B$4,$I77))</f>
        <v/>
      </c>
      <c r="K77" s="24" t="n"/>
      <c r="L77" s="51">
        <f>IF($C77="","",IFERROR(VLOOKUP($K77,Parameter!$A$17:$B$19,2,FALSE),""))</f>
        <v/>
      </c>
      <c r="M77" s="46">
        <f>IF($C77="","",IF(OR($G77="",$H77=""),"",SUM($G77:$H77)))</f>
        <v/>
      </c>
      <c r="N77" s="46">
        <f>IF(OR($M77="",$J77=""),"",$M77*(1+$J77))</f>
        <v/>
      </c>
      <c r="O77" s="46">
        <f>IF(OR($N77="",$L77=""),"",$N77*$L77)</f>
        <v/>
      </c>
      <c r="P77" s="46">
        <f>IF(OR($N77="",$L77=""),"",IFERROR(ROUND(($N77+$O77)/Parameter!$B$7,0)*Parameter!$B$7,""))</f>
        <v/>
      </c>
      <c r="Q77" s="49" t="n"/>
      <c r="R77" s="46">
        <f>IF(OR($Q77="",$P77=""),"",$Q77-$P77)</f>
        <v/>
      </c>
      <c r="S77" s="51">
        <f>IF(OR($R77="",$P77=""),"",IFERROR($R77/$P77,""))</f>
        <v/>
      </c>
      <c r="T77" s="51">
        <f>IF(OR($G77="",$Q77="",$L77=""),"",IFERROR($G77/($Q77/(1+$L77)),""))</f>
        <v/>
      </c>
      <c r="U77" s="24" t="n"/>
      <c r="V77" s="28">
        <f>IF($C77="","",IF($U77="Inaktiv","Inaktiv",IF(OR($A77="",$B77="",$D77="",$E77="",$F77="",$G77="",$H77="",$K77="",$Q77="",$U77=""),"Angaben fehlen",IF(OR($L77="",$P77=""),"Parameter prüfen",IF($Q77&lt;$P77*(1-Parameter!$B$6),"Preis unter Ziel",IF($T77&gt;Parameter!$B$5,"Wareneinsatzquote hoch","Im Rahmen"))))))</f>
        <v/>
      </c>
    </row>
    <row r="78">
      <c r="A78" s="21" t="n"/>
      <c r="B78" s="48" t="n"/>
      <c r="C78" s="23" t="n"/>
      <c r="D78" s="24" t="n"/>
      <c r="E78" s="24" t="n"/>
      <c r="F78" s="23" t="n"/>
      <c r="G78" s="49" t="n"/>
      <c r="H78" s="49" t="n"/>
      <c r="I78" s="50" t="n"/>
      <c r="J78" s="52">
        <f>IF($C78="","",IF($I78="",Parameter!$B$4,$I78))</f>
        <v/>
      </c>
      <c r="K78" s="24" t="n"/>
      <c r="L78" s="52">
        <f>IF($C78="","",IFERROR(VLOOKUP($K78,Parameter!$A$17:$B$19,2,FALSE),""))</f>
        <v/>
      </c>
      <c r="M78" s="47">
        <f>IF($C78="","",IF(OR($G78="",$H78=""),"",SUM($G78:$H78)))</f>
        <v/>
      </c>
      <c r="N78" s="47">
        <f>IF(OR($M78="",$J78=""),"",$M78*(1+$J78))</f>
        <v/>
      </c>
      <c r="O78" s="47">
        <f>IF(OR($N78="",$L78=""),"",$N78*$L78)</f>
        <v/>
      </c>
      <c r="P78" s="47">
        <f>IF(OR($N78="",$L78=""),"",IFERROR(ROUND(($N78+$O78)/Parameter!$B$7,0)*Parameter!$B$7,""))</f>
        <v/>
      </c>
      <c r="Q78" s="49" t="n"/>
      <c r="R78" s="47">
        <f>IF(OR($Q78="",$P78=""),"",$Q78-$P78)</f>
        <v/>
      </c>
      <c r="S78" s="52">
        <f>IF(OR($R78="",$P78=""),"",IFERROR($R78/$P78,""))</f>
        <v/>
      </c>
      <c r="T78" s="52">
        <f>IF(OR($G78="",$Q78="",$L78=""),"",IFERROR($G78/($Q78/(1+$L78)),""))</f>
        <v/>
      </c>
      <c r="U78" s="24" t="n"/>
      <c r="V78" s="30">
        <f>IF($C78="","",IF($U78="Inaktiv","Inaktiv",IF(OR($A78="",$B78="",$D78="",$E78="",$F78="",$G78="",$H78="",$K78="",$Q78="",$U78=""),"Angaben fehlen",IF(OR($L78="",$P78=""),"Parameter prüfen",IF($Q78&lt;$P78*(1-Parameter!$B$6),"Preis unter Ziel",IF($T78&gt;Parameter!$B$5,"Wareneinsatzquote hoch","Im Rahmen"))))))</f>
        <v/>
      </c>
    </row>
    <row r="79">
      <c r="A79" s="21" t="n"/>
      <c r="B79" s="48" t="n"/>
      <c r="C79" s="23" t="n"/>
      <c r="D79" s="24" t="n"/>
      <c r="E79" s="24" t="n"/>
      <c r="F79" s="23" t="n"/>
      <c r="G79" s="49" t="n"/>
      <c r="H79" s="49" t="n"/>
      <c r="I79" s="50" t="n"/>
      <c r="J79" s="51">
        <f>IF($C79="","",IF($I79="",Parameter!$B$4,$I79))</f>
        <v/>
      </c>
      <c r="K79" s="24" t="n"/>
      <c r="L79" s="51">
        <f>IF($C79="","",IFERROR(VLOOKUP($K79,Parameter!$A$17:$B$19,2,FALSE),""))</f>
        <v/>
      </c>
      <c r="M79" s="46">
        <f>IF($C79="","",IF(OR($G79="",$H79=""),"",SUM($G79:$H79)))</f>
        <v/>
      </c>
      <c r="N79" s="46">
        <f>IF(OR($M79="",$J79=""),"",$M79*(1+$J79))</f>
        <v/>
      </c>
      <c r="O79" s="46">
        <f>IF(OR($N79="",$L79=""),"",$N79*$L79)</f>
        <v/>
      </c>
      <c r="P79" s="46">
        <f>IF(OR($N79="",$L79=""),"",IFERROR(ROUND(($N79+$O79)/Parameter!$B$7,0)*Parameter!$B$7,""))</f>
        <v/>
      </c>
      <c r="Q79" s="49" t="n"/>
      <c r="R79" s="46">
        <f>IF(OR($Q79="",$P79=""),"",$Q79-$P79)</f>
        <v/>
      </c>
      <c r="S79" s="51">
        <f>IF(OR($R79="",$P79=""),"",IFERROR($R79/$P79,""))</f>
        <v/>
      </c>
      <c r="T79" s="51">
        <f>IF(OR($G79="",$Q79="",$L79=""),"",IFERROR($G79/($Q79/(1+$L79)),""))</f>
        <v/>
      </c>
      <c r="U79" s="24" t="n"/>
      <c r="V79" s="28">
        <f>IF($C79="","",IF($U79="Inaktiv","Inaktiv",IF(OR($A79="",$B79="",$D79="",$E79="",$F79="",$G79="",$H79="",$K79="",$Q79="",$U79=""),"Angaben fehlen",IF(OR($L79="",$P79=""),"Parameter prüfen",IF($Q79&lt;$P79*(1-Parameter!$B$6),"Preis unter Ziel",IF($T79&gt;Parameter!$B$5,"Wareneinsatzquote hoch","Im Rahmen"))))))</f>
        <v/>
      </c>
    </row>
    <row r="80">
      <c r="A80" s="21" t="n"/>
      <c r="B80" s="48" t="n"/>
      <c r="C80" s="23" t="n"/>
      <c r="D80" s="24" t="n"/>
      <c r="E80" s="24" t="n"/>
      <c r="F80" s="23" t="n"/>
      <c r="G80" s="49" t="n"/>
      <c r="H80" s="49" t="n"/>
      <c r="I80" s="50" t="n"/>
      <c r="J80" s="52">
        <f>IF($C80="","",IF($I80="",Parameter!$B$4,$I80))</f>
        <v/>
      </c>
      <c r="K80" s="24" t="n"/>
      <c r="L80" s="52">
        <f>IF($C80="","",IFERROR(VLOOKUP($K80,Parameter!$A$17:$B$19,2,FALSE),""))</f>
        <v/>
      </c>
      <c r="M80" s="47">
        <f>IF($C80="","",IF(OR($G80="",$H80=""),"",SUM($G80:$H80)))</f>
        <v/>
      </c>
      <c r="N80" s="47">
        <f>IF(OR($M80="",$J80=""),"",$M80*(1+$J80))</f>
        <v/>
      </c>
      <c r="O80" s="47">
        <f>IF(OR($N80="",$L80=""),"",$N80*$L80)</f>
        <v/>
      </c>
      <c r="P80" s="47">
        <f>IF(OR($N80="",$L80=""),"",IFERROR(ROUND(($N80+$O80)/Parameter!$B$7,0)*Parameter!$B$7,""))</f>
        <v/>
      </c>
      <c r="Q80" s="49" t="n"/>
      <c r="R80" s="47">
        <f>IF(OR($Q80="",$P80=""),"",$Q80-$P80)</f>
        <v/>
      </c>
      <c r="S80" s="52">
        <f>IF(OR($R80="",$P80=""),"",IFERROR($R80/$P80,""))</f>
        <v/>
      </c>
      <c r="T80" s="52">
        <f>IF(OR($G80="",$Q80="",$L80=""),"",IFERROR($G80/($Q80/(1+$L80)),""))</f>
        <v/>
      </c>
      <c r="U80" s="24" t="n"/>
      <c r="V80" s="30">
        <f>IF($C80="","",IF($U80="Inaktiv","Inaktiv",IF(OR($A80="",$B80="",$D80="",$E80="",$F80="",$G80="",$H80="",$K80="",$Q80="",$U80=""),"Angaben fehlen",IF(OR($L80="",$P80=""),"Parameter prüfen",IF($Q80&lt;$P80*(1-Parameter!$B$6),"Preis unter Ziel",IF($T80&gt;Parameter!$B$5,"Wareneinsatzquote hoch","Im Rahmen"))))))</f>
        <v/>
      </c>
    </row>
    <row r="81">
      <c r="A81" s="21" t="n"/>
      <c r="B81" s="48" t="n"/>
      <c r="C81" s="23" t="n"/>
      <c r="D81" s="24" t="n"/>
      <c r="E81" s="24" t="n"/>
      <c r="F81" s="23" t="n"/>
      <c r="G81" s="49" t="n"/>
      <c r="H81" s="49" t="n"/>
      <c r="I81" s="50" t="n"/>
      <c r="J81" s="51">
        <f>IF($C81="","",IF($I81="",Parameter!$B$4,$I81))</f>
        <v/>
      </c>
      <c r="K81" s="24" t="n"/>
      <c r="L81" s="51">
        <f>IF($C81="","",IFERROR(VLOOKUP($K81,Parameter!$A$17:$B$19,2,FALSE),""))</f>
        <v/>
      </c>
      <c r="M81" s="46">
        <f>IF($C81="","",IF(OR($G81="",$H81=""),"",SUM($G81:$H81)))</f>
        <v/>
      </c>
      <c r="N81" s="46">
        <f>IF(OR($M81="",$J81=""),"",$M81*(1+$J81))</f>
        <v/>
      </c>
      <c r="O81" s="46">
        <f>IF(OR($N81="",$L81=""),"",$N81*$L81)</f>
        <v/>
      </c>
      <c r="P81" s="46">
        <f>IF(OR($N81="",$L81=""),"",IFERROR(ROUND(($N81+$O81)/Parameter!$B$7,0)*Parameter!$B$7,""))</f>
        <v/>
      </c>
      <c r="Q81" s="49" t="n"/>
      <c r="R81" s="46">
        <f>IF(OR($Q81="",$P81=""),"",$Q81-$P81)</f>
        <v/>
      </c>
      <c r="S81" s="51">
        <f>IF(OR($R81="",$P81=""),"",IFERROR($R81/$P81,""))</f>
        <v/>
      </c>
      <c r="T81" s="51">
        <f>IF(OR($G81="",$Q81="",$L81=""),"",IFERROR($G81/($Q81/(1+$L81)),""))</f>
        <v/>
      </c>
      <c r="U81" s="24" t="n"/>
      <c r="V81" s="28">
        <f>IF($C81="","",IF($U81="Inaktiv","Inaktiv",IF(OR($A81="",$B81="",$D81="",$E81="",$F81="",$G81="",$H81="",$K81="",$Q81="",$U81=""),"Angaben fehlen",IF(OR($L81="",$P81=""),"Parameter prüfen",IF($Q81&lt;$P81*(1-Parameter!$B$6),"Preis unter Ziel",IF($T81&gt;Parameter!$B$5,"Wareneinsatzquote hoch","Im Rahmen"))))))</f>
        <v/>
      </c>
    </row>
    <row r="82">
      <c r="A82" s="21" t="n"/>
      <c r="B82" s="48" t="n"/>
      <c r="C82" s="23" t="n"/>
      <c r="D82" s="24" t="n"/>
      <c r="E82" s="24" t="n"/>
      <c r="F82" s="23" t="n"/>
      <c r="G82" s="49" t="n"/>
      <c r="H82" s="49" t="n"/>
      <c r="I82" s="50" t="n"/>
      <c r="J82" s="52">
        <f>IF($C82="","",IF($I82="",Parameter!$B$4,$I82))</f>
        <v/>
      </c>
      <c r="K82" s="24" t="n"/>
      <c r="L82" s="52">
        <f>IF($C82="","",IFERROR(VLOOKUP($K82,Parameter!$A$17:$B$19,2,FALSE),""))</f>
        <v/>
      </c>
      <c r="M82" s="47">
        <f>IF($C82="","",IF(OR($G82="",$H82=""),"",SUM($G82:$H82)))</f>
        <v/>
      </c>
      <c r="N82" s="47">
        <f>IF(OR($M82="",$J82=""),"",$M82*(1+$J82))</f>
        <v/>
      </c>
      <c r="O82" s="47">
        <f>IF(OR($N82="",$L82=""),"",$N82*$L82)</f>
        <v/>
      </c>
      <c r="P82" s="47">
        <f>IF(OR($N82="",$L82=""),"",IFERROR(ROUND(($N82+$O82)/Parameter!$B$7,0)*Parameter!$B$7,""))</f>
        <v/>
      </c>
      <c r="Q82" s="49" t="n"/>
      <c r="R82" s="47">
        <f>IF(OR($Q82="",$P82=""),"",$Q82-$P82)</f>
        <v/>
      </c>
      <c r="S82" s="52">
        <f>IF(OR($R82="",$P82=""),"",IFERROR($R82/$P82,""))</f>
        <v/>
      </c>
      <c r="T82" s="52">
        <f>IF(OR($G82="",$Q82="",$L82=""),"",IFERROR($G82/($Q82/(1+$L82)),""))</f>
        <v/>
      </c>
      <c r="U82" s="24" t="n"/>
      <c r="V82" s="30">
        <f>IF($C82="","",IF($U82="Inaktiv","Inaktiv",IF(OR($A82="",$B82="",$D82="",$E82="",$F82="",$G82="",$H82="",$K82="",$Q82="",$U82=""),"Angaben fehlen",IF(OR($L82="",$P82=""),"Parameter prüfen",IF($Q82&lt;$P82*(1-Parameter!$B$6),"Preis unter Ziel",IF($T82&gt;Parameter!$B$5,"Wareneinsatzquote hoch","Im Rahmen"))))))</f>
        <v/>
      </c>
    </row>
    <row r="83">
      <c r="A83" s="21" t="n"/>
      <c r="B83" s="48" t="n"/>
      <c r="C83" s="23" t="n"/>
      <c r="D83" s="24" t="n"/>
      <c r="E83" s="24" t="n"/>
      <c r="F83" s="23" t="n"/>
      <c r="G83" s="49" t="n"/>
      <c r="H83" s="49" t="n"/>
      <c r="I83" s="50" t="n"/>
      <c r="J83" s="51">
        <f>IF($C83="","",IF($I83="",Parameter!$B$4,$I83))</f>
        <v/>
      </c>
      <c r="K83" s="24" t="n"/>
      <c r="L83" s="51">
        <f>IF($C83="","",IFERROR(VLOOKUP($K83,Parameter!$A$17:$B$19,2,FALSE),""))</f>
        <v/>
      </c>
      <c r="M83" s="46">
        <f>IF($C83="","",IF(OR($G83="",$H83=""),"",SUM($G83:$H83)))</f>
        <v/>
      </c>
      <c r="N83" s="46">
        <f>IF(OR($M83="",$J83=""),"",$M83*(1+$J83))</f>
        <v/>
      </c>
      <c r="O83" s="46">
        <f>IF(OR($N83="",$L83=""),"",$N83*$L83)</f>
        <v/>
      </c>
      <c r="P83" s="46">
        <f>IF(OR($N83="",$L83=""),"",IFERROR(ROUND(($N83+$O83)/Parameter!$B$7,0)*Parameter!$B$7,""))</f>
        <v/>
      </c>
      <c r="Q83" s="49" t="n"/>
      <c r="R83" s="46">
        <f>IF(OR($Q83="",$P83=""),"",$Q83-$P83)</f>
        <v/>
      </c>
      <c r="S83" s="51">
        <f>IF(OR($R83="",$P83=""),"",IFERROR($R83/$P83,""))</f>
        <v/>
      </c>
      <c r="T83" s="51">
        <f>IF(OR($G83="",$Q83="",$L83=""),"",IFERROR($G83/($Q83/(1+$L83)),""))</f>
        <v/>
      </c>
      <c r="U83" s="24" t="n"/>
      <c r="V83" s="28">
        <f>IF($C83="","",IF($U83="Inaktiv","Inaktiv",IF(OR($A83="",$B83="",$D83="",$E83="",$F83="",$G83="",$H83="",$K83="",$Q83="",$U83=""),"Angaben fehlen",IF(OR($L83="",$P83=""),"Parameter prüfen",IF($Q83&lt;$P83*(1-Parameter!$B$6),"Preis unter Ziel",IF($T83&gt;Parameter!$B$5,"Wareneinsatzquote hoch","Im Rahmen"))))))</f>
        <v/>
      </c>
    </row>
    <row r="84">
      <c r="A84" s="21" t="n"/>
      <c r="B84" s="48" t="n"/>
      <c r="C84" s="23" t="n"/>
      <c r="D84" s="24" t="n"/>
      <c r="E84" s="24" t="n"/>
      <c r="F84" s="23" t="n"/>
      <c r="G84" s="49" t="n"/>
      <c r="H84" s="49" t="n"/>
      <c r="I84" s="50" t="n"/>
      <c r="J84" s="52">
        <f>IF($C84="","",IF($I84="",Parameter!$B$4,$I84))</f>
        <v/>
      </c>
      <c r="K84" s="24" t="n"/>
      <c r="L84" s="52">
        <f>IF($C84="","",IFERROR(VLOOKUP($K84,Parameter!$A$17:$B$19,2,FALSE),""))</f>
        <v/>
      </c>
      <c r="M84" s="47">
        <f>IF($C84="","",IF(OR($G84="",$H84=""),"",SUM($G84:$H84)))</f>
        <v/>
      </c>
      <c r="N84" s="47">
        <f>IF(OR($M84="",$J84=""),"",$M84*(1+$J84))</f>
        <v/>
      </c>
      <c r="O84" s="47">
        <f>IF(OR($N84="",$L84=""),"",$N84*$L84)</f>
        <v/>
      </c>
      <c r="P84" s="47">
        <f>IF(OR($N84="",$L84=""),"",IFERROR(ROUND(($N84+$O84)/Parameter!$B$7,0)*Parameter!$B$7,""))</f>
        <v/>
      </c>
      <c r="Q84" s="49" t="n"/>
      <c r="R84" s="47">
        <f>IF(OR($Q84="",$P84=""),"",$Q84-$P84)</f>
        <v/>
      </c>
      <c r="S84" s="52">
        <f>IF(OR($R84="",$P84=""),"",IFERROR($R84/$P84,""))</f>
        <v/>
      </c>
      <c r="T84" s="52">
        <f>IF(OR($G84="",$Q84="",$L84=""),"",IFERROR($G84/($Q84/(1+$L84)),""))</f>
        <v/>
      </c>
      <c r="U84" s="24" t="n"/>
      <c r="V84" s="30">
        <f>IF($C84="","",IF($U84="Inaktiv","Inaktiv",IF(OR($A84="",$B84="",$D84="",$E84="",$F84="",$G84="",$H84="",$K84="",$Q84="",$U84=""),"Angaben fehlen",IF(OR($L84="",$P84=""),"Parameter prüfen",IF($Q84&lt;$P84*(1-Parameter!$B$6),"Preis unter Ziel",IF($T84&gt;Parameter!$B$5,"Wareneinsatzquote hoch","Im Rahmen"))))))</f>
        <v/>
      </c>
    </row>
    <row r="85">
      <c r="A85" s="21" t="n"/>
      <c r="B85" s="48" t="n"/>
      <c r="C85" s="23" t="n"/>
      <c r="D85" s="24" t="n"/>
      <c r="E85" s="24" t="n"/>
      <c r="F85" s="23" t="n"/>
      <c r="G85" s="49" t="n"/>
      <c r="H85" s="49" t="n"/>
      <c r="I85" s="50" t="n"/>
      <c r="J85" s="51">
        <f>IF($C85="","",IF($I85="",Parameter!$B$4,$I85))</f>
        <v/>
      </c>
      <c r="K85" s="24" t="n"/>
      <c r="L85" s="51">
        <f>IF($C85="","",IFERROR(VLOOKUP($K85,Parameter!$A$17:$B$19,2,FALSE),""))</f>
        <v/>
      </c>
      <c r="M85" s="46">
        <f>IF($C85="","",IF(OR($G85="",$H85=""),"",SUM($G85:$H85)))</f>
        <v/>
      </c>
      <c r="N85" s="46">
        <f>IF(OR($M85="",$J85=""),"",$M85*(1+$J85))</f>
        <v/>
      </c>
      <c r="O85" s="46">
        <f>IF(OR($N85="",$L85=""),"",$N85*$L85)</f>
        <v/>
      </c>
      <c r="P85" s="46">
        <f>IF(OR($N85="",$L85=""),"",IFERROR(ROUND(($N85+$O85)/Parameter!$B$7,0)*Parameter!$B$7,""))</f>
        <v/>
      </c>
      <c r="Q85" s="49" t="n"/>
      <c r="R85" s="46">
        <f>IF(OR($Q85="",$P85=""),"",$Q85-$P85)</f>
        <v/>
      </c>
      <c r="S85" s="51">
        <f>IF(OR($R85="",$P85=""),"",IFERROR($R85/$P85,""))</f>
        <v/>
      </c>
      <c r="T85" s="51">
        <f>IF(OR($G85="",$Q85="",$L85=""),"",IFERROR($G85/($Q85/(1+$L85)),""))</f>
        <v/>
      </c>
      <c r="U85" s="24" t="n"/>
      <c r="V85" s="28">
        <f>IF($C85="","",IF($U85="Inaktiv","Inaktiv",IF(OR($A85="",$B85="",$D85="",$E85="",$F85="",$G85="",$H85="",$K85="",$Q85="",$U85=""),"Angaben fehlen",IF(OR($L85="",$P85=""),"Parameter prüfen",IF($Q85&lt;$P85*(1-Parameter!$B$6),"Preis unter Ziel",IF($T85&gt;Parameter!$B$5,"Wareneinsatzquote hoch","Im Rahmen"))))))</f>
        <v/>
      </c>
    </row>
    <row r="86">
      <c r="A86" s="21" t="n"/>
      <c r="B86" s="48" t="n"/>
      <c r="C86" s="23" t="n"/>
      <c r="D86" s="24" t="n"/>
      <c r="E86" s="24" t="n"/>
      <c r="F86" s="23" t="n"/>
      <c r="G86" s="49" t="n"/>
      <c r="H86" s="49" t="n"/>
      <c r="I86" s="50" t="n"/>
      <c r="J86" s="52">
        <f>IF($C86="","",IF($I86="",Parameter!$B$4,$I86))</f>
        <v/>
      </c>
      <c r="K86" s="24" t="n"/>
      <c r="L86" s="52">
        <f>IF($C86="","",IFERROR(VLOOKUP($K86,Parameter!$A$17:$B$19,2,FALSE),""))</f>
        <v/>
      </c>
      <c r="M86" s="47">
        <f>IF($C86="","",IF(OR($G86="",$H86=""),"",SUM($G86:$H86)))</f>
        <v/>
      </c>
      <c r="N86" s="47">
        <f>IF(OR($M86="",$J86=""),"",$M86*(1+$J86))</f>
        <v/>
      </c>
      <c r="O86" s="47">
        <f>IF(OR($N86="",$L86=""),"",$N86*$L86)</f>
        <v/>
      </c>
      <c r="P86" s="47">
        <f>IF(OR($N86="",$L86=""),"",IFERROR(ROUND(($N86+$O86)/Parameter!$B$7,0)*Parameter!$B$7,""))</f>
        <v/>
      </c>
      <c r="Q86" s="49" t="n"/>
      <c r="R86" s="47">
        <f>IF(OR($Q86="",$P86=""),"",$Q86-$P86)</f>
        <v/>
      </c>
      <c r="S86" s="52">
        <f>IF(OR($R86="",$P86=""),"",IFERROR($R86/$P86,""))</f>
        <v/>
      </c>
      <c r="T86" s="52">
        <f>IF(OR($G86="",$Q86="",$L86=""),"",IFERROR($G86/($Q86/(1+$L86)),""))</f>
        <v/>
      </c>
      <c r="U86" s="24" t="n"/>
      <c r="V86" s="30">
        <f>IF($C86="","",IF($U86="Inaktiv","Inaktiv",IF(OR($A86="",$B86="",$D86="",$E86="",$F86="",$G86="",$H86="",$K86="",$Q86="",$U86=""),"Angaben fehlen",IF(OR($L86="",$P86=""),"Parameter prüfen",IF($Q86&lt;$P86*(1-Parameter!$B$6),"Preis unter Ziel",IF($T86&gt;Parameter!$B$5,"Wareneinsatzquote hoch","Im Rahmen"))))))</f>
        <v/>
      </c>
    </row>
    <row r="87">
      <c r="A87" s="21" t="n"/>
      <c r="B87" s="48" t="n"/>
      <c r="C87" s="23" t="n"/>
      <c r="D87" s="24" t="n"/>
      <c r="E87" s="24" t="n"/>
      <c r="F87" s="23" t="n"/>
      <c r="G87" s="49" t="n"/>
      <c r="H87" s="49" t="n"/>
      <c r="I87" s="50" t="n"/>
      <c r="J87" s="51">
        <f>IF($C87="","",IF($I87="",Parameter!$B$4,$I87))</f>
        <v/>
      </c>
      <c r="K87" s="24" t="n"/>
      <c r="L87" s="51">
        <f>IF($C87="","",IFERROR(VLOOKUP($K87,Parameter!$A$17:$B$19,2,FALSE),""))</f>
        <v/>
      </c>
      <c r="M87" s="46">
        <f>IF($C87="","",IF(OR($G87="",$H87=""),"",SUM($G87:$H87)))</f>
        <v/>
      </c>
      <c r="N87" s="46">
        <f>IF(OR($M87="",$J87=""),"",$M87*(1+$J87))</f>
        <v/>
      </c>
      <c r="O87" s="46">
        <f>IF(OR($N87="",$L87=""),"",$N87*$L87)</f>
        <v/>
      </c>
      <c r="P87" s="46">
        <f>IF(OR($N87="",$L87=""),"",IFERROR(ROUND(($N87+$O87)/Parameter!$B$7,0)*Parameter!$B$7,""))</f>
        <v/>
      </c>
      <c r="Q87" s="49" t="n"/>
      <c r="R87" s="46">
        <f>IF(OR($Q87="",$P87=""),"",$Q87-$P87)</f>
        <v/>
      </c>
      <c r="S87" s="51">
        <f>IF(OR($R87="",$P87=""),"",IFERROR($R87/$P87,""))</f>
        <v/>
      </c>
      <c r="T87" s="51">
        <f>IF(OR($G87="",$Q87="",$L87=""),"",IFERROR($G87/($Q87/(1+$L87)),""))</f>
        <v/>
      </c>
      <c r="U87" s="24" t="n"/>
      <c r="V87" s="28">
        <f>IF($C87="","",IF($U87="Inaktiv","Inaktiv",IF(OR($A87="",$B87="",$D87="",$E87="",$F87="",$G87="",$H87="",$K87="",$Q87="",$U87=""),"Angaben fehlen",IF(OR($L87="",$P87=""),"Parameter prüfen",IF($Q87&lt;$P87*(1-Parameter!$B$6),"Preis unter Ziel",IF($T87&gt;Parameter!$B$5,"Wareneinsatzquote hoch","Im Rahmen"))))))</f>
        <v/>
      </c>
    </row>
    <row r="88">
      <c r="A88" s="21" t="n"/>
      <c r="B88" s="48" t="n"/>
      <c r="C88" s="23" t="n"/>
      <c r="D88" s="24" t="n"/>
      <c r="E88" s="24" t="n"/>
      <c r="F88" s="23" t="n"/>
      <c r="G88" s="49" t="n"/>
      <c r="H88" s="49" t="n"/>
      <c r="I88" s="50" t="n"/>
      <c r="J88" s="52">
        <f>IF($C88="","",IF($I88="",Parameter!$B$4,$I88))</f>
        <v/>
      </c>
      <c r="K88" s="24" t="n"/>
      <c r="L88" s="52">
        <f>IF($C88="","",IFERROR(VLOOKUP($K88,Parameter!$A$17:$B$19,2,FALSE),""))</f>
        <v/>
      </c>
      <c r="M88" s="47">
        <f>IF($C88="","",IF(OR($G88="",$H88=""),"",SUM($G88:$H88)))</f>
        <v/>
      </c>
      <c r="N88" s="47">
        <f>IF(OR($M88="",$J88=""),"",$M88*(1+$J88))</f>
        <v/>
      </c>
      <c r="O88" s="47">
        <f>IF(OR($N88="",$L88=""),"",$N88*$L88)</f>
        <v/>
      </c>
      <c r="P88" s="47">
        <f>IF(OR($N88="",$L88=""),"",IFERROR(ROUND(($N88+$O88)/Parameter!$B$7,0)*Parameter!$B$7,""))</f>
        <v/>
      </c>
      <c r="Q88" s="49" t="n"/>
      <c r="R88" s="47">
        <f>IF(OR($Q88="",$P88=""),"",$Q88-$P88)</f>
        <v/>
      </c>
      <c r="S88" s="52">
        <f>IF(OR($R88="",$P88=""),"",IFERROR($R88/$P88,""))</f>
        <v/>
      </c>
      <c r="T88" s="52">
        <f>IF(OR($G88="",$Q88="",$L88=""),"",IFERROR($G88/($Q88/(1+$L88)),""))</f>
        <v/>
      </c>
      <c r="U88" s="24" t="n"/>
      <c r="V88" s="30">
        <f>IF($C88="","",IF($U88="Inaktiv","Inaktiv",IF(OR($A88="",$B88="",$D88="",$E88="",$F88="",$G88="",$H88="",$K88="",$Q88="",$U88=""),"Angaben fehlen",IF(OR($L88="",$P88=""),"Parameter prüfen",IF($Q88&lt;$P88*(1-Parameter!$B$6),"Preis unter Ziel",IF($T88&gt;Parameter!$B$5,"Wareneinsatzquote hoch","Im Rahmen"))))))</f>
        <v/>
      </c>
    </row>
    <row r="89">
      <c r="A89" s="21" t="n"/>
      <c r="B89" s="48" t="n"/>
      <c r="C89" s="23" t="n"/>
      <c r="D89" s="24" t="n"/>
      <c r="E89" s="24" t="n"/>
      <c r="F89" s="23" t="n"/>
      <c r="G89" s="49" t="n"/>
      <c r="H89" s="49" t="n"/>
      <c r="I89" s="50" t="n"/>
      <c r="J89" s="51">
        <f>IF($C89="","",IF($I89="",Parameter!$B$4,$I89))</f>
        <v/>
      </c>
      <c r="K89" s="24" t="n"/>
      <c r="L89" s="51">
        <f>IF($C89="","",IFERROR(VLOOKUP($K89,Parameter!$A$17:$B$19,2,FALSE),""))</f>
        <v/>
      </c>
      <c r="M89" s="46">
        <f>IF($C89="","",IF(OR($G89="",$H89=""),"",SUM($G89:$H89)))</f>
        <v/>
      </c>
      <c r="N89" s="46">
        <f>IF(OR($M89="",$J89=""),"",$M89*(1+$J89))</f>
        <v/>
      </c>
      <c r="O89" s="46">
        <f>IF(OR($N89="",$L89=""),"",$N89*$L89)</f>
        <v/>
      </c>
      <c r="P89" s="46">
        <f>IF(OR($N89="",$L89=""),"",IFERROR(ROUND(($N89+$O89)/Parameter!$B$7,0)*Parameter!$B$7,""))</f>
        <v/>
      </c>
      <c r="Q89" s="49" t="n"/>
      <c r="R89" s="46">
        <f>IF(OR($Q89="",$P89=""),"",$Q89-$P89)</f>
        <v/>
      </c>
      <c r="S89" s="51">
        <f>IF(OR($R89="",$P89=""),"",IFERROR($R89/$P89,""))</f>
        <v/>
      </c>
      <c r="T89" s="51">
        <f>IF(OR($G89="",$Q89="",$L89=""),"",IFERROR($G89/($Q89/(1+$L89)),""))</f>
        <v/>
      </c>
      <c r="U89" s="24" t="n"/>
      <c r="V89" s="28">
        <f>IF($C89="","",IF($U89="Inaktiv","Inaktiv",IF(OR($A89="",$B89="",$D89="",$E89="",$F89="",$G89="",$H89="",$K89="",$Q89="",$U89=""),"Angaben fehlen",IF(OR($L89="",$P89=""),"Parameter prüfen",IF($Q89&lt;$P89*(1-Parameter!$B$6),"Preis unter Ziel",IF($T89&gt;Parameter!$B$5,"Wareneinsatzquote hoch","Im Rahmen"))))))</f>
        <v/>
      </c>
    </row>
    <row r="90">
      <c r="A90" s="21" t="n"/>
      <c r="B90" s="48" t="n"/>
      <c r="C90" s="23" t="n"/>
      <c r="D90" s="24" t="n"/>
      <c r="E90" s="24" t="n"/>
      <c r="F90" s="23" t="n"/>
      <c r="G90" s="49" t="n"/>
      <c r="H90" s="49" t="n"/>
      <c r="I90" s="50" t="n"/>
      <c r="J90" s="52">
        <f>IF($C90="","",IF($I90="",Parameter!$B$4,$I90))</f>
        <v/>
      </c>
      <c r="K90" s="24" t="n"/>
      <c r="L90" s="52">
        <f>IF($C90="","",IFERROR(VLOOKUP($K90,Parameter!$A$17:$B$19,2,FALSE),""))</f>
        <v/>
      </c>
      <c r="M90" s="47">
        <f>IF($C90="","",IF(OR($G90="",$H90=""),"",SUM($G90:$H90)))</f>
        <v/>
      </c>
      <c r="N90" s="47">
        <f>IF(OR($M90="",$J90=""),"",$M90*(1+$J90))</f>
        <v/>
      </c>
      <c r="O90" s="47">
        <f>IF(OR($N90="",$L90=""),"",$N90*$L90)</f>
        <v/>
      </c>
      <c r="P90" s="47">
        <f>IF(OR($N90="",$L90=""),"",IFERROR(ROUND(($N90+$O90)/Parameter!$B$7,0)*Parameter!$B$7,""))</f>
        <v/>
      </c>
      <c r="Q90" s="49" t="n"/>
      <c r="R90" s="47">
        <f>IF(OR($Q90="",$P90=""),"",$Q90-$P90)</f>
        <v/>
      </c>
      <c r="S90" s="52">
        <f>IF(OR($R90="",$P90=""),"",IFERROR($R90/$P90,""))</f>
        <v/>
      </c>
      <c r="T90" s="52">
        <f>IF(OR($G90="",$Q90="",$L90=""),"",IFERROR($G90/($Q90/(1+$L90)),""))</f>
        <v/>
      </c>
      <c r="U90" s="24" t="n"/>
      <c r="V90" s="30">
        <f>IF($C90="","",IF($U90="Inaktiv","Inaktiv",IF(OR($A90="",$B90="",$D90="",$E90="",$F90="",$G90="",$H90="",$K90="",$Q90="",$U90=""),"Angaben fehlen",IF(OR($L90="",$P90=""),"Parameter prüfen",IF($Q90&lt;$P90*(1-Parameter!$B$6),"Preis unter Ziel",IF($T90&gt;Parameter!$B$5,"Wareneinsatzquote hoch","Im Rahmen"))))))</f>
        <v/>
      </c>
    </row>
    <row r="91">
      <c r="A91" s="21" t="n"/>
      <c r="B91" s="48" t="n"/>
      <c r="C91" s="23" t="n"/>
      <c r="D91" s="24" t="n"/>
      <c r="E91" s="24" t="n"/>
      <c r="F91" s="23" t="n"/>
      <c r="G91" s="49" t="n"/>
      <c r="H91" s="49" t="n"/>
      <c r="I91" s="50" t="n"/>
      <c r="J91" s="51">
        <f>IF($C91="","",IF($I91="",Parameter!$B$4,$I91))</f>
        <v/>
      </c>
      <c r="K91" s="24" t="n"/>
      <c r="L91" s="51">
        <f>IF($C91="","",IFERROR(VLOOKUP($K91,Parameter!$A$17:$B$19,2,FALSE),""))</f>
        <v/>
      </c>
      <c r="M91" s="46">
        <f>IF($C91="","",IF(OR($G91="",$H91=""),"",SUM($G91:$H91)))</f>
        <v/>
      </c>
      <c r="N91" s="46">
        <f>IF(OR($M91="",$J91=""),"",$M91*(1+$J91))</f>
        <v/>
      </c>
      <c r="O91" s="46">
        <f>IF(OR($N91="",$L91=""),"",$N91*$L91)</f>
        <v/>
      </c>
      <c r="P91" s="46">
        <f>IF(OR($N91="",$L91=""),"",IFERROR(ROUND(($N91+$O91)/Parameter!$B$7,0)*Parameter!$B$7,""))</f>
        <v/>
      </c>
      <c r="Q91" s="49" t="n"/>
      <c r="R91" s="46">
        <f>IF(OR($Q91="",$P91=""),"",$Q91-$P91)</f>
        <v/>
      </c>
      <c r="S91" s="51">
        <f>IF(OR($R91="",$P91=""),"",IFERROR($R91/$P91,""))</f>
        <v/>
      </c>
      <c r="T91" s="51">
        <f>IF(OR($G91="",$Q91="",$L91=""),"",IFERROR($G91/($Q91/(1+$L91)),""))</f>
        <v/>
      </c>
      <c r="U91" s="24" t="n"/>
      <c r="V91" s="28">
        <f>IF($C91="","",IF($U91="Inaktiv","Inaktiv",IF(OR($A91="",$B91="",$D91="",$E91="",$F91="",$G91="",$H91="",$K91="",$Q91="",$U91=""),"Angaben fehlen",IF(OR($L91="",$P91=""),"Parameter prüfen",IF($Q91&lt;$P91*(1-Parameter!$B$6),"Preis unter Ziel",IF($T91&gt;Parameter!$B$5,"Wareneinsatzquote hoch","Im Rahmen"))))))</f>
        <v/>
      </c>
    </row>
    <row r="92">
      <c r="A92" s="21" t="n"/>
      <c r="B92" s="48" t="n"/>
      <c r="C92" s="23" t="n"/>
      <c r="D92" s="24" t="n"/>
      <c r="E92" s="24" t="n"/>
      <c r="F92" s="23" t="n"/>
      <c r="G92" s="49" t="n"/>
      <c r="H92" s="49" t="n"/>
      <c r="I92" s="50" t="n"/>
      <c r="J92" s="52">
        <f>IF($C92="","",IF($I92="",Parameter!$B$4,$I92))</f>
        <v/>
      </c>
      <c r="K92" s="24" t="n"/>
      <c r="L92" s="52">
        <f>IF($C92="","",IFERROR(VLOOKUP($K92,Parameter!$A$17:$B$19,2,FALSE),""))</f>
        <v/>
      </c>
      <c r="M92" s="47">
        <f>IF($C92="","",IF(OR($G92="",$H92=""),"",SUM($G92:$H92)))</f>
        <v/>
      </c>
      <c r="N92" s="47">
        <f>IF(OR($M92="",$J92=""),"",$M92*(1+$J92))</f>
        <v/>
      </c>
      <c r="O92" s="47">
        <f>IF(OR($N92="",$L92=""),"",$N92*$L92)</f>
        <v/>
      </c>
      <c r="P92" s="47">
        <f>IF(OR($N92="",$L92=""),"",IFERROR(ROUND(($N92+$O92)/Parameter!$B$7,0)*Parameter!$B$7,""))</f>
        <v/>
      </c>
      <c r="Q92" s="49" t="n"/>
      <c r="R92" s="47">
        <f>IF(OR($Q92="",$P92=""),"",$Q92-$P92)</f>
        <v/>
      </c>
      <c r="S92" s="52">
        <f>IF(OR($R92="",$P92=""),"",IFERROR($R92/$P92,""))</f>
        <v/>
      </c>
      <c r="T92" s="52">
        <f>IF(OR($G92="",$Q92="",$L92=""),"",IFERROR($G92/($Q92/(1+$L92)),""))</f>
        <v/>
      </c>
      <c r="U92" s="24" t="n"/>
      <c r="V92" s="30">
        <f>IF($C92="","",IF($U92="Inaktiv","Inaktiv",IF(OR($A92="",$B92="",$D92="",$E92="",$F92="",$G92="",$H92="",$K92="",$Q92="",$U92=""),"Angaben fehlen",IF(OR($L92="",$P92=""),"Parameter prüfen",IF($Q92&lt;$P92*(1-Parameter!$B$6),"Preis unter Ziel",IF($T92&gt;Parameter!$B$5,"Wareneinsatzquote hoch","Im Rahmen"))))))</f>
        <v/>
      </c>
    </row>
    <row r="93">
      <c r="A93" s="21" t="n"/>
      <c r="B93" s="48" t="n"/>
      <c r="C93" s="23" t="n"/>
      <c r="D93" s="24" t="n"/>
      <c r="E93" s="24" t="n"/>
      <c r="F93" s="23" t="n"/>
      <c r="G93" s="49" t="n"/>
      <c r="H93" s="49" t="n"/>
      <c r="I93" s="50" t="n"/>
      <c r="J93" s="51">
        <f>IF($C93="","",IF($I93="",Parameter!$B$4,$I93))</f>
        <v/>
      </c>
      <c r="K93" s="24" t="n"/>
      <c r="L93" s="51">
        <f>IF($C93="","",IFERROR(VLOOKUP($K93,Parameter!$A$17:$B$19,2,FALSE),""))</f>
        <v/>
      </c>
      <c r="M93" s="46">
        <f>IF($C93="","",IF(OR($G93="",$H93=""),"",SUM($G93:$H93)))</f>
        <v/>
      </c>
      <c r="N93" s="46">
        <f>IF(OR($M93="",$J93=""),"",$M93*(1+$J93))</f>
        <v/>
      </c>
      <c r="O93" s="46">
        <f>IF(OR($N93="",$L93=""),"",$N93*$L93)</f>
        <v/>
      </c>
      <c r="P93" s="46">
        <f>IF(OR($N93="",$L93=""),"",IFERROR(ROUND(($N93+$O93)/Parameter!$B$7,0)*Parameter!$B$7,""))</f>
        <v/>
      </c>
      <c r="Q93" s="49" t="n"/>
      <c r="R93" s="46">
        <f>IF(OR($Q93="",$P93=""),"",$Q93-$P93)</f>
        <v/>
      </c>
      <c r="S93" s="51">
        <f>IF(OR($R93="",$P93=""),"",IFERROR($R93/$P93,""))</f>
        <v/>
      </c>
      <c r="T93" s="51">
        <f>IF(OR($G93="",$Q93="",$L93=""),"",IFERROR($G93/($Q93/(1+$L93)),""))</f>
        <v/>
      </c>
      <c r="U93" s="24" t="n"/>
      <c r="V93" s="28">
        <f>IF($C93="","",IF($U93="Inaktiv","Inaktiv",IF(OR($A93="",$B93="",$D93="",$E93="",$F93="",$G93="",$H93="",$K93="",$Q93="",$U93=""),"Angaben fehlen",IF(OR($L93="",$P93=""),"Parameter prüfen",IF($Q93&lt;$P93*(1-Parameter!$B$6),"Preis unter Ziel",IF($T93&gt;Parameter!$B$5,"Wareneinsatzquote hoch","Im Rahmen"))))))</f>
        <v/>
      </c>
    </row>
    <row r="94">
      <c r="A94" s="21" t="n"/>
      <c r="B94" s="48" t="n"/>
      <c r="C94" s="23" t="n"/>
      <c r="D94" s="24" t="n"/>
      <c r="E94" s="24" t="n"/>
      <c r="F94" s="23" t="n"/>
      <c r="G94" s="49" t="n"/>
      <c r="H94" s="49" t="n"/>
      <c r="I94" s="50" t="n"/>
      <c r="J94" s="52">
        <f>IF($C94="","",IF($I94="",Parameter!$B$4,$I94))</f>
        <v/>
      </c>
      <c r="K94" s="24" t="n"/>
      <c r="L94" s="52">
        <f>IF($C94="","",IFERROR(VLOOKUP($K94,Parameter!$A$17:$B$19,2,FALSE),""))</f>
        <v/>
      </c>
      <c r="M94" s="47">
        <f>IF($C94="","",IF(OR($G94="",$H94=""),"",SUM($G94:$H94)))</f>
        <v/>
      </c>
      <c r="N94" s="47">
        <f>IF(OR($M94="",$J94=""),"",$M94*(1+$J94))</f>
        <v/>
      </c>
      <c r="O94" s="47">
        <f>IF(OR($N94="",$L94=""),"",$N94*$L94)</f>
        <v/>
      </c>
      <c r="P94" s="47">
        <f>IF(OR($N94="",$L94=""),"",IFERROR(ROUND(($N94+$O94)/Parameter!$B$7,0)*Parameter!$B$7,""))</f>
        <v/>
      </c>
      <c r="Q94" s="49" t="n"/>
      <c r="R94" s="47">
        <f>IF(OR($Q94="",$P94=""),"",$Q94-$P94)</f>
        <v/>
      </c>
      <c r="S94" s="52">
        <f>IF(OR($R94="",$P94=""),"",IFERROR($R94/$P94,""))</f>
        <v/>
      </c>
      <c r="T94" s="52">
        <f>IF(OR($G94="",$Q94="",$L94=""),"",IFERROR($G94/($Q94/(1+$L94)),""))</f>
        <v/>
      </c>
      <c r="U94" s="24" t="n"/>
      <c r="V94" s="30">
        <f>IF($C94="","",IF($U94="Inaktiv","Inaktiv",IF(OR($A94="",$B94="",$D94="",$E94="",$F94="",$G94="",$H94="",$K94="",$Q94="",$U94=""),"Angaben fehlen",IF(OR($L94="",$P94=""),"Parameter prüfen",IF($Q94&lt;$P94*(1-Parameter!$B$6),"Preis unter Ziel",IF($T94&gt;Parameter!$B$5,"Wareneinsatzquote hoch","Im Rahmen"))))))</f>
        <v/>
      </c>
    </row>
    <row r="95">
      <c r="A95" s="21" t="n"/>
      <c r="B95" s="48" t="n"/>
      <c r="C95" s="23" t="n"/>
      <c r="D95" s="24" t="n"/>
      <c r="E95" s="24" t="n"/>
      <c r="F95" s="23" t="n"/>
      <c r="G95" s="49" t="n"/>
      <c r="H95" s="49" t="n"/>
      <c r="I95" s="50" t="n"/>
      <c r="J95" s="51">
        <f>IF($C95="","",IF($I95="",Parameter!$B$4,$I95))</f>
        <v/>
      </c>
      <c r="K95" s="24" t="n"/>
      <c r="L95" s="51">
        <f>IF($C95="","",IFERROR(VLOOKUP($K95,Parameter!$A$17:$B$19,2,FALSE),""))</f>
        <v/>
      </c>
      <c r="M95" s="46">
        <f>IF($C95="","",IF(OR($G95="",$H95=""),"",SUM($G95:$H95)))</f>
        <v/>
      </c>
      <c r="N95" s="46">
        <f>IF(OR($M95="",$J95=""),"",$M95*(1+$J95))</f>
        <v/>
      </c>
      <c r="O95" s="46">
        <f>IF(OR($N95="",$L95=""),"",$N95*$L95)</f>
        <v/>
      </c>
      <c r="P95" s="46">
        <f>IF(OR($N95="",$L95=""),"",IFERROR(ROUND(($N95+$O95)/Parameter!$B$7,0)*Parameter!$B$7,""))</f>
        <v/>
      </c>
      <c r="Q95" s="49" t="n"/>
      <c r="R95" s="46">
        <f>IF(OR($Q95="",$P95=""),"",$Q95-$P95)</f>
        <v/>
      </c>
      <c r="S95" s="51">
        <f>IF(OR($R95="",$P95=""),"",IFERROR($R95/$P95,""))</f>
        <v/>
      </c>
      <c r="T95" s="51">
        <f>IF(OR($G95="",$Q95="",$L95=""),"",IFERROR($G95/($Q95/(1+$L95)),""))</f>
        <v/>
      </c>
      <c r="U95" s="24" t="n"/>
      <c r="V95" s="28">
        <f>IF($C95="","",IF($U95="Inaktiv","Inaktiv",IF(OR($A95="",$B95="",$D95="",$E95="",$F95="",$G95="",$H95="",$K95="",$Q95="",$U95=""),"Angaben fehlen",IF(OR($L95="",$P95=""),"Parameter prüfen",IF($Q95&lt;$P95*(1-Parameter!$B$6),"Preis unter Ziel",IF($T95&gt;Parameter!$B$5,"Wareneinsatzquote hoch","Im Rahmen"))))))</f>
        <v/>
      </c>
    </row>
    <row r="96">
      <c r="A96" s="21" t="n"/>
      <c r="B96" s="48" t="n"/>
      <c r="C96" s="23" t="n"/>
      <c r="D96" s="24" t="n"/>
      <c r="E96" s="24" t="n"/>
      <c r="F96" s="23" t="n"/>
      <c r="G96" s="49" t="n"/>
      <c r="H96" s="49" t="n"/>
      <c r="I96" s="50" t="n"/>
      <c r="J96" s="52">
        <f>IF($C96="","",IF($I96="",Parameter!$B$4,$I96))</f>
        <v/>
      </c>
      <c r="K96" s="24" t="n"/>
      <c r="L96" s="52">
        <f>IF($C96="","",IFERROR(VLOOKUP($K96,Parameter!$A$17:$B$19,2,FALSE),""))</f>
        <v/>
      </c>
      <c r="M96" s="47">
        <f>IF($C96="","",IF(OR($G96="",$H96=""),"",SUM($G96:$H96)))</f>
        <v/>
      </c>
      <c r="N96" s="47">
        <f>IF(OR($M96="",$J96=""),"",$M96*(1+$J96))</f>
        <v/>
      </c>
      <c r="O96" s="47">
        <f>IF(OR($N96="",$L96=""),"",$N96*$L96)</f>
        <v/>
      </c>
      <c r="P96" s="47">
        <f>IF(OR($N96="",$L96=""),"",IFERROR(ROUND(($N96+$O96)/Parameter!$B$7,0)*Parameter!$B$7,""))</f>
        <v/>
      </c>
      <c r="Q96" s="49" t="n"/>
      <c r="R96" s="47">
        <f>IF(OR($Q96="",$P96=""),"",$Q96-$P96)</f>
        <v/>
      </c>
      <c r="S96" s="52">
        <f>IF(OR($R96="",$P96=""),"",IFERROR($R96/$P96,""))</f>
        <v/>
      </c>
      <c r="T96" s="52">
        <f>IF(OR($G96="",$Q96="",$L96=""),"",IFERROR($G96/($Q96/(1+$L96)),""))</f>
        <v/>
      </c>
      <c r="U96" s="24" t="n"/>
      <c r="V96" s="30">
        <f>IF($C96="","",IF($U96="Inaktiv","Inaktiv",IF(OR($A96="",$B96="",$D96="",$E96="",$F96="",$G96="",$H96="",$K96="",$Q96="",$U96=""),"Angaben fehlen",IF(OR($L96="",$P96=""),"Parameter prüfen",IF($Q96&lt;$P96*(1-Parameter!$B$6),"Preis unter Ziel",IF($T96&gt;Parameter!$B$5,"Wareneinsatzquote hoch","Im Rahmen"))))))</f>
        <v/>
      </c>
    </row>
    <row r="97">
      <c r="A97" s="21" t="n"/>
      <c r="B97" s="48" t="n"/>
      <c r="C97" s="23" t="n"/>
      <c r="D97" s="24" t="n"/>
      <c r="E97" s="24" t="n"/>
      <c r="F97" s="23" t="n"/>
      <c r="G97" s="49" t="n"/>
      <c r="H97" s="49" t="n"/>
      <c r="I97" s="50" t="n"/>
      <c r="J97" s="51">
        <f>IF($C97="","",IF($I97="",Parameter!$B$4,$I97))</f>
        <v/>
      </c>
      <c r="K97" s="24" t="n"/>
      <c r="L97" s="51">
        <f>IF($C97="","",IFERROR(VLOOKUP($K97,Parameter!$A$17:$B$19,2,FALSE),""))</f>
        <v/>
      </c>
      <c r="M97" s="46">
        <f>IF($C97="","",IF(OR($G97="",$H97=""),"",SUM($G97:$H97)))</f>
        <v/>
      </c>
      <c r="N97" s="46">
        <f>IF(OR($M97="",$J97=""),"",$M97*(1+$J97))</f>
        <v/>
      </c>
      <c r="O97" s="46">
        <f>IF(OR($N97="",$L97=""),"",$N97*$L97)</f>
        <v/>
      </c>
      <c r="P97" s="46">
        <f>IF(OR($N97="",$L97=""),"",IFERROR(ROUND(($N97+$O97)/Parameter!$B$7,0)*Parameter!$B$7,""))</f>
        <v/>
      </c>
      <c r="Q97" s="49" t="n"/>
      <c r="R97" s="46">
        <f>IF(OR($Q97="",$P97=""),"",$Q97-$P97)</f>
        <v/>
      </c>
      <c r="S97" s="51">
        <f>IF(OR($R97="",$P97=""),"",IFERROR($R97/$P97,""))</f>
        <v/>
      </c>
      <c r="T97" s="51">
        <f>IF(OR($G97="",$Q97="",$L97=""),"",IFERROR($G97/($Q97/(1+$L97)),""))</f>
        <v/>
      </c>
      <c r="U97" s="24" t="n"/>
      <c r="V97" s="28">
        <f>IF($C97="","",IF($U97="Inaktiv","Inaktiv",IF(OR($A97="",$B97="",$D97="",$E97="",$F97="",$G97="",$H97="",$K97="",$Q97="",$U97=""),"Angaben fehlen",IF(OR($L97="",$P97=""),"Parameter prüfen",IF($Q97&lt;$P97*(1-Parameter!$B$6),"Preis unter Ziel",IF($T97&gt;Parameter!$B$5,"Wareneinsatzquote hoch","Im Rahmen"))))))</f>
        <v/>
      </c>
    </row>
    <row r="98">
      <c r="A98" s="21" t="n"/>
      <c r="B98" s="48" t="n"/>
      <c r="C98" s="23" t="n"/>
      <c r="D98" s="24" t="n"/>
      <c r="E98" s="24" t="n"/>
      <c r="F98" s="23" t="n"/>
      <c r="G98" s="49" t="n"/>
      <c r="H98" s="49" t="n"/>
      <c r="I98" s="50" t="n"/>
      <c r="J98" s="52">
        <f>IF($C98="","",IF($I98="",Parameter!$B$4,$I98))</f>
        <v/>
      </c>
      <c r="K98" s="24" t="n"/>
      <c r="L98" s="52">
        <f>IF($C98="","",IFERROR(VLOOKUP($K98,Parameter!$A$17:$B$19,2,FALSE),""))</f>
        <v/>
      </c>
      <c r="M98" s="47">
        <f>IF($C98="","",IF(OR($G98="",$H98=""),"",SUM($G98:$H98)))</f>
        <v/>
      </c>
      <c r="N98" s="47">
        <f>IF(OR($M98="",$J98=""),"",$M98*(1+$J98))</f>
        <v/>
      </c>
      <c r="O98" s="47">
        <f>IF(OR($N98="",$L98=""),"",$N98*$L98)</f>
        <v/>
      </c>
      <c r="P98" s="47">
        <f>IF(OR($N98="",$L98=""),"",IFERROR(ROUND(($N98+$O98)/Parameter!$B$7,0)*Parameter!$B$7,""))</f>
        <v/>
      </c>
      <c r="Q98" s="49" t="n"/>
      <c r="R98" s="47">
        <f>IF(OR($Q98="",$P98=""),"",$Q98-$P98)</f>
        <v/>
      </c>
      <c r="S98" s="52">
        <f>IF(OR($R98="",$P98=""),"",IFERROR($R98/$P98,""))</f>
        <v/>
      </c>
      <c r="T98" s="52">
        <f>IF(OR($G98="",$Q98="",$L98=""),"",IFERROR($G98/($Q98/(1+$L98)),""))</f>
        <v/>
      </c>
      <c r="U98" s="24" t="n"/>
      <c r="V98" s="30">
        <f>IF($C98="","",IF($U98="Inaktiv","Inaktiv",IF(OR($A98="",$B98="",$D98="",$E98="",$F98="",$G98="",$H98="",$K98="",$Q98="",$U98=""),"Angaben fehlen",IF(OR($L98="",$P98=""),"Parameter prüfen",IF($Q98&lt;$P98*(1-Parameter!$B$6),"Preis unter Ziel",IF($T98&gt;Parameter!$B$5,"Wareneinsatzquote hoch","Im Rahmen"))))))</f>
        <v/>
      </c>
    </row>
    <row r="99">
      <c r="A99" s="21" t="n"/>
      <c r="B99" s="48" t="n"/>
      <c r="C99" s="23" t="n"/>
      <c r="D99" s="24" t="n"/>
      <c r="E99" s="24" t="n"/>
      <c r="F99" s="23" t="n"/>
      <c r="G99" s="49" t="n"/>
      <c r="H99" s="49" t="n"/>
      <c r="I99" s="50" t="n"/>
      <c r="J99" s="51">
        <f>IF($C99="","",IF($I99="",Parameter!$B$4,$I99))</f>
        <v/>
      </c>
      <c r="K99" s="24" t="n"/>
      <c r="L99" s="51">
        <f>IF($C99="","",IFERROR(VLOOKUP($K99,Parameter!$A$17:$B$19,2,FALSE),""))</f>
        <v/>
      </c>
      <c r="M99" s="46">
        <f>IF($C99="","",IF(OR($G99="",$H99=""),"",SUM($G99:$H99)))</f>
        <v/>
      </c>
      <c r="N99" s="46">
        <f>IF(OR($M99="",$J99=""),"",$M99*(1+$J99))</f>
        <v/>
      </c>
      <c r="O99" s="46">
        <f>IF(OR($N99="",$L99=""),"",$N99*$L99)</f>
        <v/>
      </c>
      <c r="P99" s="46">
        <f>IF(OR($N99="",$L99=""),"",IFERROR(ROUND(($N99+$O99)/Parameter!$B$7,0)*Parameter!$B$7,""))</f>
        <v/>
      </c>
      <c r="Q99" s="49" t="n"/>
      <c r="R99" s="46">
        <f>IF(OR($Q99="",$P99=""),"",$Q99-$P99)</f>
        <v/>
      </c>
      <c r="S99" s="51">
        <f>IF(OR($R99="",$P99=""),"",IFERROR($R99/$P99,""))</f>
        <v/>
      </c>
      <c r="T99" s="51">
        <f>IF(OR($G99="",$Q99="",$L99=""),"",IFERROR($G99/($Q99/(1+$L99)),""))</f>
        <v/>
      </c>
      <c r="U99" s="24" t="n"/>
      <c r="V99" s="28">
        <f>IF($C99="","",IF($U99="Inaktiv","Inaktiv",IF(OR($A99="",$B99="",$D99="",$E99="",$F99="",$G99="",$H99="",$K99="",$Q99="",$U99=""),"Angaben fehlen",IF(OR($L99="",$P99=""),"Parameter prüfen",IF($Q99&lt;$P99*(1-Parameter!$B$6),"Preis unter Ziel",IF($T99&gt;Parameter!$B$5,"Wareneinsatzquote hoch","Im Rahmen"))))))</f>
        <v/>
      </c>
    </row>
    <row r="100">
      <c r="A100" s="21" t="n"/>
      <c r="B100" s="48" t="n"/>
      <c r="C100" s="23" t="n"/>
      <c r="D100" s="24" t="n"/>
      <c r="E100" s="24" t="n"/>
      <c r="F100" s="23" t="n"/>
      <c r="G100" s="49" t="n"/>
      <c r="H100" s="49" t="n"/>
      <c r="I100" s="50" t="n"/>
      <c r="J100" s="52">
        <f>IF($C100="","",IF($I100="",Parameter!$B$4,$I100))</f>
        <v/>
      </c>
      <c r="K100" s="24" t="n"/>
      <c r="L100" s="52">
        <f>IF($C100="","",IFERROR(VLOOKUP($K100,Parameter!$A$17:$B$19,2,FALSE),""))</f>
        <v/>
      </c>
      <c r="M100" s="47">
        <f>IF($C100="","",IF(OR($G100="",$H100=""),"",SUM($G100:$H100)))</f>
        <v/>
      </c>
      <c r="N100" s="47">
        <f>IF(OR($M100="",$J100=""),"",$M100*(1+$J100))</f>
        <v/>
      </c>
      <c r="O100" s="47">
        <f>IF(OR($N100="",$L100=""),"",$N100*$L100)</f>
        <v/>
      </c>
      <c r="P100" s="47">
        <f>IF(OR($N100="",$L100=""),"",IFERROR(ROUND(($N100+$O100)/Parameter!$B$7,0)*Parameter!$B$7,""))</f>
        <v/>
      </c>
      <c r="Q100" s="49" t="n"/>
      <c r="R100" s="47">
        <f>IF(OR($Q100="",$P100=""),"",$Q100-$P100)</f>
        <v/>
      </c>
      <c r="S100" s="52">
        <f>IF(OR($R100="",$P100=""),"",IFERROR($R100/$P100,""))</f>
        <v/>
      </c>
      <c r="T100" s="52">
        <f>IF(OR($G100="",$Q100="",$L100=""),"",IFERROR($G100/($Q100/(1+$L100)),""))</f>
        <v/>
      </c>
      <c r="U100" s="24" t="n"/>
      <c r="V100" s="30">
        <f>IF($C100="","",IF($U100="Inaktiv","Inaktiv",IF(OR($A100="",$B100="",$D100="",$E100="",$F100="",$G100="",$H100="",$K100="",$Q100="",$U100=""),"Angaben fehlen",IF(OR($L100="",$P100=""),"Parameter prüfen",IF($Q100&lt;$P100*(1-Parameter!$B$6),"Preis unter Ziel",IF($T100&gt;Parameter!$B$5,"Wareneinsatzquote hoch","Im Rahmen"))))))</f>
        <v/>
      </c>
    </row>
    <row r="101">
      <c r="A101" s="21" t="n"/>
      <c r="B101" s="48" t="n"/>
      <c r="C101" s="23" t="n"/>
      <c r="D101" s="24" t="n"/>
      <c r="E101" s="24" t="n"/>
      <c r="F101" s="23" t="n"/>
      <c r="G101" s="49" t="n"/>
      <c r="H101" s="49" t="n"/>
      <c r="I101" s="50" t="n"/>
      <c r="J101" s="51">
        <f>IF($C101="","",IF($I101="",Parameter!$B$4,$I101))</f>
        <v/>
      </c>
      <c r="K101" s="24" t="n"/>
      <c r="L101" s="51">
        <f>IF($C101="","",IFERROR(VLOOKUP($K101,Parameter!$A$17:$B$19,2,FALSE),""))</f>
        <v/>
      </c>
      <c r="M101" s="46">
        <f>IF($C101="","",IF(OR($G101="",$H101=""),"",SUM($G101:$H101)))</f>
        <v/>
      </c>
      <c r="N101" s="46">
        <f>IF(OR($M101="",$J101=""),"",$M101*(1+$J101))</f>
        <v/>
      </c>
      <c r="O101" s="46">
        <f>IF(OR($N101="",$L101=""),"",$N101*$L101)</f>
        <v/>
      </c>
      <c r="P101" s="46">
        <f>IF(OR($N101="",$L101=""),"",IFERROR(ROUND(($N101+$O101)/Parameter!$B$7,0)*Parameter!$B$7,""))</f>
        <v/>
      </c>
      <c r="Q101" s="49" t="n"/>
      <c r="R101" s="46">
        <f>IF(OR($Q101="",$P101=""),"",$Q101-$P101)</f>
        <v/>
      </c>
      <c r="S101" s="51">
        <f>IF(OR($R101="",$P101=""),"",IFERROR($R101/$P101,""))</f>
        <v/>
      </c>
      <c r="T101" s="51">
        <f>IF(OR($G101="",$Q101="",$L101=""),"",IFERROR($G101/($Q101/(1+$L101)),""))</f>
        <v/>
      </c>
      <c r="U101" s="24" t="n"/>
      <c r="V101" s="28">
        <f>IF($C101="","",IF($U101="Inaktiv","Inaktiv",IF(OR($A101="",$B101="",$D101="",$E101="",$F101="",$G101="",$H101="",$K101="",$Q101="",$U101=""),"Angaben fehlen",IF(OR($L101="",$P101=""),"Parameter prüfen",IF($Q101&lt;$P101*(1-Parameter!$B$6),"Preis unter Ziel",IF($T101&gt;Parameter!$B$5,"Wareneinsatzquote hoch","Im Rahmen"))))))</f>
        <v/>
      </c>
    </row>
    <row r="102">
      <c r="A102" s="21" t="n"/>
      <c r="B102" s="48" t="n"/>
      <c r="C102" s="23" t="n"/>
      <c r="D102" s="24" t="n"/>
      <c r="E102" s="24" t="n"/>
      <c r="F102" s="23" t="n"/>
      <c r="G102" s="49" t="n"/>
      <c r="H102" s="49" t="n"/>
      <c r="I102" s="50" t="n"/>
      <c r="J102" s="52">
        <f>IF($C102="","",IF($I102="",Parameter!$B$4,$I102))</f>
        <v/>
      </c>
      <c r="K102" s="24" t="n"/>
      <c r="L102" s="52">
        <f>IF($C102="","",IFERROR(VLOOKUP($K102,Parameter!$A$17:$B$19,2,FALSE),""))</f>
        <v/>
      </c>
      <c r="M102" s="47">
        <f>IF($C102="","",IF(OR($G102="",$H102=""),"",SUM($G102:$H102)))</f>
        <v/>
      </c>
      <c r="N102" s="47">
        <f>IF(OR($M102="",$J102=""),"",$M102*(1+$J102))</f>
        <v/>
      </c>
      <c r="O102" s="47">
        <f>IF(OR($N102="",$L102=""),"",$N102*$L102)</f>
        <v/>
      </c>
      <c r="P102" s="47">
        <f>IF(OR($N102="",$L102=""),"",IFERROR(ROUND(($N102+$O102)/Parameter!$B$7,0)*Parameter!$B$7,""))</f>
        <v/>
      </c>
      <c r="Q102" s="49" t="n"/>
      <c r="R102" s="47">
        <f>IF(OR($Q102="",$P102=""),"",$Q102-$P102)</f>
        <v/>
      </c>
      <c r="S102" s="52">
        <f>IF(OR($R102="",$P102=""),"",IFERROR($R102/$P102,""))</f>
        <v/>
      </c>
      <c r="T102" s="52">
        <f>IF(OR($G102="",$Q102="",$L102=""),"",IFERROR($G102/($Q102/(1+$L102)),""))</f>
        <v/>
      </c>
      <c r="U102" s="24" t="n"/>
      <c r="V102" s="30">
        <f>IF($C102="","",IF($U102="Inaktiv","Inaktiv",IF(OR($A102="",$B102="",$D102="",$E102="",$F102="",$G102="",$H102="",$K102="",$Q102="",$U102=""),"Angaben fehlen",IF(OR($L102="",$P102=""),"Parameter prüfen",IF($Q102&lt;$P102*(1-Parameter!$B$6),"Preis unter Ziel",IF($T102&gt;Parameter!$B$5,"Wareneinsatzquote hoch","Im Rahmen"))))))</f>
        <v/>
      </c>
    </row>
    <row r="103">
      <c r="A103" s="21" t="n"/>
      <c r="B103" s="48" t="n"/>
      <c r="C103" s="23" t="n"/>
      <c r="D103" s="24" t="n"/>
      <c r="E103" s="24" t="n"/>
      <c r="F103" s="23" t="n"/>
      <c r="G103" s="49" t="n"/>
      <c r="H103" s="49" t="n"/>
      <c r="I103" s="50" t="n"/>
      <c r="J103" s="51">
        <f>IF($C103="","",IF($I103="",Parameter!$B$4,$I103))</f>
        <v/>
      </c>
      <c r="K103" s="24" t="n"/>
      <c r="L103" s="51">
        <f>IF($C103="","",IFERROR(VLOOKUP($K103,Parameter!$A$17:$B$19,2,FALSE),""))</f>
        <v/>
      </c>
      <c r="M103" s="46">
        <f>IF($C103="","",IF(OR($G103="",$H103=""),"",SUM($G103:$H103)))</f>
        <v/>
      </c>
      <c r="N103" s="46">
        <f>IF(OR($M103="",$J103=""),"",$M103*(1+$J103))</f>
        <v/>
      </c>
      <c r="O103" s="46">
        <f>IF(OR($N103="",$L103=""),"",$N103*$L103)</f>
        <v/>
      </c>
      <c r="P103" s="46">
        <f>IF(OR($N103="",$L103=""),"",IFERROR(ROUND(($N103+$O103)/Parameter!$B$7,0)*Parameter!$B$7,""))</f>
        <v/>
      </c>
      <c r="Q103" s="49" t="n"/>
      <c r="R103" s="46">
        <f>IF(OR($Q103="",$P103=""),"",$Q103-$P103)</f>
        <v/>
      </c>
      <c r="S103" s="51">
        <f>IF(OR($R103="",$P103=""),"",IFERROR($R103/$P103,""))</f>
        <v/>
      </c>
      <c r="T103" s="51">
        <f>IF(OR($G103="",$Q103="",$L103=""),"",IFERROR($G103/($Q103/(1+$L103)),""))</f>
        <v/>
      </c>
      <c r="U103" s="24" t="n"/>
      <c r="V103" s="28">
        <f>IF($C103="","",IF($U103="Inaktiv","Inaktiv",IF(OR($A103="",$B103="",$D103="",$E103="",$F103="",$G103="",$H103="",$K103="",$Q103="",$U103=""),"Angaben fehlen",IF(OR($L103="",$P103=""),"Parameter prüfen",IF($Q103&lt;$P103*(1-Parameter!$B$6),"Preis unter Ziel",IF($T103&gt;Parameter!$B$5,"Wareneinsatzquote hoch","Im Rahmen"))))))</f>
        <v/>
      </c>
    </row>
    <row r="104">
      <c r="A104" s="21" t="n"/>
      <c r="B104" s="48" t="n"/>
      <c r="C104" s="23" t="n"/>
      <c r="D104" s="24" t="n"/>
      <c r="E104" s="24" t="n"/>
      <c r="F104" s="23" t="n"/>
      <c r="G104" s="49" t="n"/>
      <c r="H104" s="49" t="n"/>
      <c r="I104" s="50" t="n"/>
      <c r="J104" s="52">
        <f>IF($C104="","",IF($I104="",Parameter!$B$4,$I104))</f>
        <v/>
      </c>
      <c r="K104" s="24" t="n"/>
      <c r="L104" s="52">
        <f>IF($C104="","",IFERROR(VLOOKUP($K104,Parameter!$A$17:$B$19,2,FALSE),""))</f>
        <v/>
      </c>
      <c r="M104" s="47">
        <f>IF($C104="","",IF(OR($G104="",$H104=""),"",SUM($G104:$H104)))</f>
        <v/>
      </c>
      <c r="N104" s="47">
        <f>IF(OR($M104="",$J104=""),"",$M104*(1+$J104))</f>
        <v/>
      </c>
      <c r="O104" s="47">
        <f>IF(OR($N104="",$L104=""),"",$N104*$L104)</f>
        <v/>
      </c>
      <c r="P104" s="47">
        <f>IF(OR($N104="",$L104=""),"",IFERROR(ROUND(($N104+$O104)/Parameter!$B$7,0)*Parameter!$B$7,""))</f>
        <v/>
      </c>
      <c r="Q104" s="49" t="n"/>
      <c r="R104" s="47">
        <f>IF(OR($Q104="",$P104=""),"",$Q104-$P104)</f>
        <v/>
      </c>
      <c r="S104" s="52">
        <f>IF(OR($R104="",$P104=""),"",IFERROR($R104/$P104,""))</f>
        <v/>
      </c>
      <c r="T104" s="52">
        <f>IF(OR($G104="",$Q104="",$L104=""),"",IFERROR($G104/($Q104/(1+$L104)),""))</f>
        <v/>
      </c>
      <c r="U104" s="24" t="n"/>
      <c r="V104" s="30">
        <f>IF($C104="","",IF($U104="Inaktiv","Inaktiv",IF(OR($A104="",$B104="",$D104="",$E104="",$F104="",$G104="",$H104="",$K104="",$Q104="",$U104=""),"Angaben fehlen",IF(OR($L104="",$P104=""),"Parameter prüfen",IF($Q104&lt;$P104*(1-Parameter!$B$6),"Preis unter Ziel",IF($T104&gt;Parameter!$B$5,"Wareneinsatzquote hoch","Im Rahmen"))))))</f>
        <v/>
      </c>
    </row>
  </sheetData>
  <autoFilter ref="A4:V104"/>
  <mergeCells count="1">
    <mergeCell ref="A1:V1"/>
  </mergeCells>
  <conditionalFormatting sqref="A5:A104">
    <cfRule type="expression" priority="1" dxfId="0">
      <formula>AND($C5&lt;&gt;"",$A5="")</formula>
    </cfRule>
  </conditionalFormatting>
  <conditionalFormatting sqref="B5:B104">
    <cfRule type="expression" priority="2" dxfId="0">
      <formula>AND($C5&lt;&gt;"",$B5="")</formula>
    </cfRule>
  </conditionalFormatting>
  <conditionalFormatting sqref="D5:D104">
    <cfRule type="expression" priority="3" dxfId="0">
      <formula>AND($C5&lt;&gt;"",$D5="")</formula>
    </cfRule>
  </conditionalFormatting>
  <conditionalFormatting sqref="E5:E104">
    <cfRule type="expression" priority="4" dxfId="0">
      <formula>AND($C5&lt;&gt;"",$E5="")</formula>
    </cfRule>
  </conditionalFormatting>
  <conditionalFormatting sqref="F5:F104">
    <cfRule type="expression" priority="5" dxfId="0">
      <formula>AND($C5&lt;&gt;"",$F5="")</formula>
    </cfRule>
  </conditionalFormatting>
  <conditionalFormatting sqref="G5:G104">
    <cfRule type="expression" priority="6" dxfId="0">
      <formula>AND($C5&lt;&gt;"",$G5="")</formula>
    </cfRule>
  </conditionalFormatting>
  <conditionalFormatting sqref="H5:H104">
    <cfRule type="expression" priority="7" dxfId="0">
      <formula>AND($C5&lt;&gt;"",$H5="")</formula>
    </cfRule>
  </conditionalFormatting>
  <conditionalFormatting sqref="K5:K104">
    <cfRule type="expression" priority="8" dxfId="0">
      <formula>AND($C5&lt;&gt;"",$K5="")</formula>
    </cfRule>
  </conditionalFormatting>
  <conditionalFormatting sqref="Q5:Q104">
    <cfRule type="expression" priority="9" dxfId="0">
      <formula>AND($C5&lt;&gt;"",$Q5="")</formula>
    </cfRule>
    <cfRule type="expression" priority="11" dxfId="0">
      <formula>AND($Q5&lt;&gt;"",$P5&lt;&gt;"",$Q5&lt;$P5*(1-Parameter!$B$6),$U5&lt;&gt;"Inaktiv")</formula>
    </cfRule>
  </conditionalFormatting>
  <conditionalFormatting sqref="U5:U104">
    <cfRule type="expression" priority="10" dxfId="0">
      <formula>AND($C5&lt;&gt;"",$U5="")</formula>
    </cfRule>
    <cfRule type="expression" priority="18" dxfId="1">
      <formula>$U5="Freigegeben"</formula>
    </cfRule>
  </conditionalFormatting>
  <conditionalFormatting sqref="T5:T104">
    <cfRule type="expression" priority="12" dxfId="0">
      <formula>AND($T5&lt;&gt;"",$T5&gt;Parameter!$B$5,$U5&lt;&gt;"Inaktiv")</formula>
    </cfRule>
  </conditionalFormatting>
  <conditionalFormatting sqref="V5:V104">
    <cfRule type="expression" priority="13" dxfId="0">
      <formula>$V5="Angaben fehlen"</formula>
    </cfRule>
    <cfRule type="expression" priority="14" dxfId="0">
      <formula>$V5="Parameter prüfen"</formula>
    </cfRule>
    <cfRule type="expression" priority="15" dxfId="0">
      <formula>$V5="Preis unter Ziel"</formula>
    </cfRule>
    <cfRule type="expression" priority="16" dxfId="0">
      <formula>$V5="Wareneinsatzquote hoch"</formula>
    </cfRule>
    <cfRule type="expression" priority="17" dxfId="1">
      <formula>$V5="Im Rahmen"</formula>
    </cfRule>
  </conditionalFormatting>
  <dataValidations count="9">
    <dataValidation sqref="D5:D104" showErrorMessage="1" showInputMessage="1" allowBlank="1" errorTitle="Ungültige Kategorie" error="Bitte eine Kategorie aus der Liste auswählen." promptTitle="Kategorie" prompt="Eine geschlossene Kategorie auswählen." type="list" errorStyle="stop">
      <formula1>"Speise,Getränk,Dessert,Catering,Sonstiges"</formula1>
    </dataValidation>
    <dataValidation sqref="E5:E104" showErrorMessage="1" showInputMessage="1" allowBlank="1" errorTitle="Ungültige Einheit" error="Bitte eine Verkaufseinheit aus der Liste auswählen." type="list" errorStyle="stop">
      <formula1>"Portion,Stück,Glas,Flasche,Paket"</formula1>
    </dataValidation>
    <dataValidation sqref="K5:K104" showErrorMessage="1" showInputMessage="1" allowBlank="1" errorTitle="Ungültiges Steuerprofil" error="Bitte Profil A, Profil B oder Profil C auswählen." promptTitle="Rechenannahme" prompt="Die zugehörigen Sätze werden im Blatt Parameter gepflegt." type="list" errorStyle="stop">
      <formula1>"Profil A,Profil B,Profil C"</formula1>
    </dataValidation>
    <dataValidation sqref="U5:U104" showErrorMessage="1" showInputMessage="1" allowBlank="1" errorTitle="Ungültiger Status" error="Bitte Entwurf, Freigegeben oder Inaktiv auswählen." type="list" errorStyle="stop">
      <formula1>"Entwurf,Freigegeben,Inaktiv"</formula1>
    </dataValidation>
    <dataValidation sqref="B5:B104" showErrorMessage="1" showInputMessage="1" allowBlank="1" errorTitle="Datum außerhalb des Prüfbereichs" error="Bitte ein Datum innerhalb der im Blatt Parameter festgelegten Grenzen eingeben." type="date" errorStyle="stop" operator="between">
      <formula1>Parameter!$B$8</formula1>
      <formula2>Parameter!$B$9</formula2>
    </dataValidation>
    <dataValidation sqref="G5:H104" showErrorMessage="1" showInputMessage="1" allowBlank="1" errorTitle="Ungültige Kosten" error="Bitte einen nicht negativen Betrag innerhalb der festgelegten Plausibilitätsgrenze eingeben." type="decimal" errorStyle="stop" operator="between">
      <formula1>0</formula1>
      <formula2>Parameter!$B$10</formula2>
    </dataValidation>
    <dataValidation sqref="I5:I104" showErrorMessage="1" showInputMessage="1" allowBlank="1" errorTitle="Ungültiger Aufschlag" error="Bitte einen nicht negativen Aufschlag innerhalb der festgelegten Plausibilitätsgrenze eingeben." promptTitle="Individueller Aufschlag" prompt="Leer lassen, um den Standard-Aufschlag aus dem Blatt Parameter zu verwenden." type="decimal" errorStyle="stop" operator="between">
      <formula1>0</formula1>
      <formula2>Parameter!$B$11</formula2>
    </dataValidation>
    <dataValidation sqref="Q5:Q104" showErrorMessage="1" showInputMessage="1" allowBlank="1" errorTitle="Ungültiger Bruttopreis" error="Bitte einen nicht negativen Bruttopreis innerhalb der festgelegten Plausibilitätsgrenze eingeben." type="decimal" errorStyle="stop" operator="between">
      <formula1>0</formula1>
      <formula2>Parameter!$B$12</formula2>
    </dataValidation>
    <dataValidation sqref="A5:A104 C5:C104 F5:F104" showErrorMessage="1" showInputMessage="1" allowBlank="1" errorTitle="Text zu lang" error="Bitte höchstens 60 Zeichen eingeben." type="textLength" errorStyle="stop" operator="lessThanOrEqual">
      <formula1>60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62" customWidth="1" min="4" max="4"/>
  </cols>
  <sheetData>
    <row r="1" ht="28" customHeight="1">
      <c r="A1" s="1" t="inlineStr">
        <is>
          <t>Parameter und Rechenannahmen</t>
        </is>
      </c>
      <c r="B1" s="38" t="n"/>
      <c r="C1" s="38" t="n"/>
      <c r="D1" s="39" t="n"/>
    </row>
    <row r="2" ht="30" customHeight="1">
      <c r="A2" s="31" t="inlineStr">
        <is>
          <t>Gelbe Zellen sind veränderbar. Steuerprofile sind freie Rechenannahmen und keine steuerliche Einordnung.</t>
        </is>
      </c>
    </row>
    <row r="3">
      <c r="A3" s="16" t="inlineStr">
        <is>
          <t>Bezeichnung</t>
        </is>
      </c>
      <c r="B3" s="16" t="inlineStr">
        <is>
          <t>Wert</t>
        </is>
      </c>
      <c r="C3" s="16" t="inlineStr">
        <is>
          <t>Einheit</t>
        </is>
      </c>
      <c r="D3" s="16" t="inlineStr">
        <is>
          <t>Erläuterung</t>
        </is>
      </c>
    </row>
    <row r="4">
      <c r="A4" s="30" t="inlineStr">
        <is>
          <t>Standard-Aufschlag</t>
        </is>
      </c>
      <c r="B4" s="53" t="n">
        <v>1.8</v>
      </c>
      <c r="C4" s="5" t="inlineStr">
        <is>
          <t>%</t>
        </is>
      </c>
      <c r="D4" s="30" t="inlineStr">
        <is>
          <t>Wird verwendet, wenn in der Kalkulation kein individueller Aufschlag eingetragen ist.</t>
        </is>
      </c>
    </row>
    <row r="5">
      <c r="A5" s="28" t="inlineStr">
        <is>
          <t>Ziel-Wareneinsatzquote (max.)</t>
        </is>
      </c>
      <c r="B5" s="53" t="n">
        <v>0.32</v>
      </c>
      <c r="C5" s="9" t="inlineStr">
        <is>
          <t>%</t>
        </is>
      </c>
      <c r="D5" s="28" t="inlineStr">
        <is>
          <t>Veränderbare Warnschwelle für die Wareneinsatzquote.</t>
        </is>
      </c>
    </row>
    <row r="6">
      <c r="A6" s="30" t="inlineStr">
        <is>
          <t>Warnschwelle Preisunterschreitung</t>
        </is>
      </c>
      <c r="B6" s="53" t="n">
        <v>0.05</v>
      </c>
      <c r="C6" s="5" t="inlineStr">
        <is>
          <t>%</t>
        </is>
      </c>
      <c r="D6" s="30" t="inlineStr">
        <is>
          <t>Warnt, wenn der aktuelle Bruttopreis um mehr als diesen Satz unter dem Zielpreis liegt.</t>
        </is>
      </c>
    </row>
    <row r="7">
      <c r="A7" s="28" t="inlineStr">
        <is>
          <t>Rundungsschritt Bruttopreis</t>
        </is>
      </c>
      <c r="B7" s="54" t="n">
        <v>0.1</v>
      </c>
      <c r="C7" s="9" t="inlineStr">
        <is>
          <t>€</t>
        </is>
      </c>
      <c r="D7" s="28" t="inlineStr">
        <is>
          <t>Schrittweite für die Rundung des berechneten Ziel-Bruttopreises.</t>
        </is>
      </c>
    </row>
    <row r="8">
      <c r="A8" s="30" t="inlineStr">
        <is>
          <t>Mindestdatum für Eingaben</t>
        </is>
      </c>
      <c r="B8" s="55" t="n">
        <v>45907</v>
      </c>
      <c r="C8" s="5" t="inlineStr">
        <is>
          <t>Datum</t>
        </is>
      </c>
      <c r="D8" s="30" t="inlineStr">
        <is>
          <t>Untergrenze der Datumsprüfung im Kalkulationsblatt.</t>
        </is>
      </c>
    </row>
    <row r="9">
      <c r="A9" s="28" t="inlineStr">
        <is>
          <t>Höchstdatum für Eingaben</t>
        </is>
      </c>
      <c r="B9" s="55" t="n">
        <v>46637</v>
      </c>
      <c r="C9" s="9" t="inlineStr">
        <is>
          <t>Datum</t>
        </is>
      </c>
      <c r="D9" s="28" t="inlineStr">
        <is>
          <t>Obergrenze der Datumsprüfung im Kalkulationsblatt.</t>
        </is>
      </c>
    </row>
    <row r="10">
      <c r="A10" s="30" t="inlineStr">
        <is>
          <t>Maximale Kosten je Einheit</t>
        </is>
      </c>
      <c r="B10" s="54" t="n">
        <v>500</v>
      </c>
      <c r="C10" s="5" t="inlineStr">
        <is>
          <t>€</t>
        </is>
      </c>
      <c r="D10" s="30" t="inlineStr">
        <is>
          <t>Plausibilitätsgrenze je Kostenfeld.</t>
        </is>
      </c>
    </row>
    <row r="11">
      <c r="A11" s="28" t="inlineStr">
        <is>
          <t>Maximaler individueller Aufschlag</t>
        </is>
      </c>
      <c r="B11" s="53" t="n">
        <v>10</v>
      </c>
      <c r="C11" s="9" t="inlineStr">
        <is>
          <t>%</t>
        </is>
      </c>
      <c r="D11" s="28" t="inlineStr">
        <is>
          <t>Plausibilitätsgrenze; 10,00 entspricht 1.000,0 %.</t>
        </is>
      </c>
    </row>
    <row r="12">
      <c r="A12" s="30" t="inlineStr">
        <is>
          <t>Maximaler aktueller Bruttopreis</t>
        </is>
      </c>
      <c r="B12" s="54" t="n">
        <v>2000</v>
      </c>
      <c r="C12" s="5" t="inlineStr">
        <is>
          <t>€</t>
        </is>
      </c>
      <c r="D12" s="30" t="inlineStr">
        <is>
          <t>Plausibilitätsgrenze für den eingetragenen Verkaufspreis.</t>
        </is>
      </c>
    </row>
    <row r="15">
      <c r="A15" s="4" t="inlineStr">
        <is>
          <t>Steuerprofile als veränderbare Rechenannahmen</t>
        </is>
      </c>
      <c r="B15" s="4" t="n"/>
      <c r="C15" s="4" t="n"/>
      <c r="D15" s="4" t="n"/>
    </row>
    <row r="16">
      <c r="A16" s="16" t="inlineStr">
        <is>
          <t>Steuerprofil</t>
        </is>
      </c>
      <c r="B16" s="16" t="inlineStr">
        <is>
          <t>Satz</t>
        </is>
      </c>
      <c r="C16" s="16" t="inlineStr">
        <is>
          <t>Einheit</t>
        </is>
      </c>
      <c r="D16" s="16" t="inlineStr">
        <is>
          <t>Erläuterung</t>
        </is>
      </c>
    </row>
    <row r="17">
      <c r="A17" s="28" t="inlineStr">
        <is>
          <t>Profil A</t>
        </is>
      </c>
      <c r="B17" s="53" t="n">
        <v>0.19</v>
      </c>
      <c r="C17" s="9" t="inlineStr">
        <is>
          <t>%</t>
        </is>
      </c>
      <c r="D17" s="28" t="inlineStr">
        <is>
          <t>Frei anpassbare Rechenannahme.</t>
        </is>
      </c>
    </row>
    <row r="18">
      <c r="A18" s="30" t="inlineStr">
        <is>
          <t>Profil B</t>
        </is>
      </c>
      <c r="B18" s="53" t="n">
        <v>0.07000000000000001</v>
      </c>
      <c r="C18" s="5" t="inlineStr">
        <is>
          <t>%</t>
        </is>
      </c>
      <c r="D18" s="30" t="inlineStr">
        <is>
          <t>Frei anpassbare Rechenannahme.</t>
        </is>
      </c>
    </row>
    <row r="19">
      <c r="A19" s="28" t="inlineStr">
        <is>
          <t>Profil C</t>
        </is>
      </c>
      <c r="B19" s="53" t="n">
        <v>0</v>
      </c>
      <c r="C19" s="9" t="inlineStr">
        <is>
          <t>%</t>
        </is>
      </c>
      <c r="D19" s="28" t="inlineStr">
        <is>
          <t>Frei anpassbare Rechenannahme.</t>
        </is>
      </c>
    </row>
    <row r="21" ht="54" customHeight="1">
      <c r="A21" s="35" t="inlineStr">
        <is>
          <t>Wichtiger Hinweis</t>
        </is>
      </c>
      <c r="B21" s="36" t="inlineStr">
        <is>
          <t>Sätze, Schwellen und Profile sind ausschließlich veränderbare Kalkulationsannahmen. Die Datei bietet keine Rechts- oder Steuerberatung.</t>
        </is>
      </c>
      <c r="C21" s="38" t="n"/>
      <c r="D21" s="39" t="n"/>
    </row>
  </sheetData>
  <autoFilter ref="A3:D12"/>
  <mergeCells count="2">
    <mergeCell ref="A1:D1"/>
    <mergeCell ref="B21:D21"/>
  </mergeCells>
  <conditionalFormatting sqref="B8:B9">
    <cfRule type="expression" priority="1" dxfId="0">
      <formula>$B$9&lt;$B$8</formula>
    </cfRule>
  </conditionalFormatting>
  <dataValidations count="5">
    <dataValidation sqref="B4" showErrorMessage="1" showInputMessage="1" allowBlank="0" errorTitle="Ungültiger Aufschlag" error="Bitte einen Wert zwischen 0,0 % und 1.000,0 % eingeben." type="decimal" errorStyle="stop" operator="between">
      <formula1>0</formula1>
      <formula2>10</formula2>
    </dataValidation>
    <dataValidation sqref="B5:B6 B17:B19" showErrorMessage="1" showInputMessage="1" allowBlank="0" errorTitle="Ungültiger Prozentsatz" error="Bitte einen Wert zwischen 0,0 % und 100,0 % eingeben." type="decimal" errorStyle="stop" operator="between">
      <formula1>0</formula1>
      <formula2>1</formula2>
    </dataValidation>
    <dataValidation sqref="B7" showErrorMessage="1" showInputMessage="1" allowBlank="0" errorTitle="Ungültiger Rundungsschritt" error="Bitte einen Rundungsschritt zwischen 0,01 € und 100,00 € eingeben." type="decimal" errorStyle="stop" operator="between">
      <formula1>0.01</formula1>
      <formula2>100</formula2>
    </dataValidation>
    <dataValidation sqref="B8:B9" showErrorMessage="1" showInputMessage="1" allowBlank="0" errorTitle="Ungültiges Datum" error="Bitte ein plausibles Datum eingeben." type="date" errorStyle="stop" operator="between">
      <formula1>DATE(2016,1,1)</formula1>
      <formula2>DATE(2036,12,31)</formula2>
    </dataValidation>
    <dataValidation sqref="B10:B12" showErrorMessage="1" showInputMessage="1" allowBlank="0" errorTitle="Ungültiger Grenzwert" error="Bitte einen positiven Zahlenwert eingeben." type="decimal" errorStyle="stop" operator="between">
      <formula1>0.01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gastronomische Beispielplanung</dc:creator>
  <dc:title xmlns:dc="http://purl.org/dc/elements/1.1/">Preiskalkulation Gastronomie</dc:title>
  <dc:description xmlns:dc="http://purl.org/dc/elements/1.1/">Bearbeitbare Kalkulationshilfe ohne Makros, externe Verknüpfungen oder Echtzeitsynchronisierung.</dc:description>
  <dc:subject xmlns:dc="http://purl.org/dc/elements/1.1/">Verkaufspreise aus Kosten, Aufschlag und Mehrwertsteuer berechnen</dc:subject>
  <dcterms:created xmlns:dcterms="http://purl.org/dc/terms/" xmlns:xsi="http://www.w3.org/2001/XMLSchema-instance" xsi:type="dcterms:W3CDTF">2026-09-07T15:29:39Z</dcterms:created>
  <dcterms:modified xmlns:dcterms="http://purl.org/dc/terms/" xmlns:xsi="http://www.w3.org/2001/XMLSchema-instance" xsi:type="dcterms:W3CDTF">2026-09-07T15:29:39Z</dcterms:modified>
</cp:coreProperties>
</file>