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Menükalkulatio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'Menükalkulation'!$A$4:$AC$104</definedName>
    <definedName name="_xlnm._FilterDatabase" localSheetId="2" hidden="1">'Parameter'!$A$3:$C$10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,##0.00 [$€-407]"/>
    <numFmt numFmtId="166" formatCode="0.0%"/>
    <numFmt numFmtId="167" formatCode="0.0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B6573"/>
      <sz val="10"/>
    </font>
    <font>
      <name val="Aptos"/>
      <b val="1"/>
      <color rgb="00FFFFFF"/>
      <sz val="10"/>
    </font>
    <font>
      <name val="Aptos"/>
      <color rgb="00132238"/>
      <sz val="10"/>
    </font>
    <font>
      <name val="Aptos"/>
      <b val="1"/>
      <color rgb="00132238"/>
      <sz val="10"/>
    </font>
    <font>
      <name val="Aptos"/>
      <b val="1"/>
      <color rgb="00FFFFFF"/>
      <sz val="11"/>
    </font>
    <font>
      <name val="Aptos"/>
      <b val="1"/>
      <color rgb="00132238"/>
      <sz val="11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F5F1E7"/>
      </patternFill>
    </fill>
    <fill>
      <patternFill patternType="solid">
        <fgColor rgb="00E8EDF3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left" vertical="center"/>
    </xf>
    <xf numFmtId="1" fontId="7" fillId="4" borderId="1" applyAlignment="1" pivotButton="0" quotePrefix="0" xfId="0">
      <alignment horizontal="right" vertical="center"/>
    </xf>
    <xf numFmtId="165" fontId="7" fillId="4" borderId="1" applyAlignment="1" pivotButton="0" quotePrefix="0" xfId="0">
      <alignment horizontal="right" vertical="center"/>
    </xf>
    <xf numFmtId="166" fontId="7" fillId="6" borderId="1" applyAlignment="1" pivotButton="0" quotePrefix="0" xfId="0">
      <alignment horizontal="right" vertical="center"/>
    </xf>
    <xf numFmtId="165" fontId="7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right" vertical="center"/>
    </xf>
    <xf numFmtId="165" fontId="5" fillId="7" borderId="1" applyAlignment="1" pivotButton="0" quotePrefix="0" xfId="0">
      <alignment horizontal="right" vertical="center"/>
    </xf>
    <xf numFmtId="166" fontId="5" fillId="7" borderId="1" applyAlignment="1" pivotButton="0" quotePrefix="0" xfId="0">
      <alignment horizontal="right" vertical="center"/>
    </xf>
    <xf numFmtId="0" fontId="7" fillId="6" borderId="1" applyAlignment="1" pivotButton="0" quotePrefix="0" xfId="0">
      <alignment horizontal="right" vertical="center"/>
    </xf>
    <xf numFmtId="0" fontId="7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5" fontId="4" fillId="7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67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A84F2A"/>
        <sz val="10"/>
      </font>
      <fill>
        <patternFill patternType="solid">
          <fgColor rgb="00F7DED3"/>
        </patternFill>
      </fill>
    </dxf>
    <dxf>
      <font>
        <name val="Aptos"/>
        <b val="1"/>
        <color rgb="002F6B4F"/>
        <sz val="10"/>
      </font>
      <fill>
        <patternFill patternType="solid">
          <fgColor rgb="00DDEB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Deckungsbeitrag nach Kategorie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'Übersicht'!E15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solidFill>
                <a:srgbClr val="A84F2A"/>
              </a:solidFill>
              <a:prstDash val="solid"/>
            </a:ln>
          </spPr>
          <cat>
            <numRef>
              <f>'Übersicht'!$A$16:$A$19</f>
            </numRef>
          </cat>
          <val>
            <numRef>
              <f>'Übersicht'!$E$16:$E$19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Kategorie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Kalkulationshilfe</author>
  </authors>
  <commentList>
    <comment ref="B11" authorId="0" shapeId="0">
      <text>
        <t>Gesamter Deckungsbeitrag aus Menükalkulation!AA5:AA104 geteilt durch gesamten Nettoerlös aus Y5:Y104. IFERROR verhindert Fehler bei fehlendem Erlös.</t>
      </text>
    </comment>
    <comment ref="D11" authorId="0" shapeId="0">
      <text>
        <t>Umsatzgewichtete Zielmarge aus Menükalkulation!V5:V104 und Y5:Y104. IFERROR lässt die Zelle bei fehlenden Daten leer.</t>
      </text>
    </comment>
    <comment ref="F11" authorId="0" shapeId="0">
      <text>
        <t>Durchschnitt der Preisabweichungen aus Menükalkulation!X5:X104. Leere Formelergebnisse werden nicht als Null gewertet.</t>
      </text>
    </comment>
  </commentList>
</comments>
</file>

<file path=xl/comments/comment2.xml><?xml version="1.0" encoding="utf-8"?>
<comments xmlns="http://schemas.openxmlformats.org/spreadsheetml/2006/main">
  <authors>
    <author>Kalkulationshilfe</author>
  </authors>
  <commentList>
    <comment ref="M4" authorId="0" shapeId="0">
      <text>
        <t>Zeilen 5–104: Summe der Kostenbestandteile aus H:L. Sind alle fünf Quellzellen leer, bleibt das Ergebnis leer.</t>
      </text>
    </comment>
    <comment ref="O4" authorId="0" shapeId="0">
      <text>
        <t>Zeilen 5–104: Personalstunden aus N mal Personalkostensatz aus Parameter!B4, geteilt durch Gäste aus F. Divisionen sind mit IFERROR geschützt.</t>
      </text>
    </comment>
    <comment ref="P4" authorId="0" shapeId="0">
      <text>
        <t>Zeilen 5–104: Wareneinsatz aus M mal Gemeinkostenzuschlag aus Parameter!B5.</t>
      </text>
    </comment>
    <comment ref="Q4" authorId="0" shapeId="0">
      <text>
        <t>Zeilen 5–104: Summe aus Wareneinsatz M, Personalkosten O und Gemeinkosten P.</t>
      </text>
    </comment>
    <comment ref="S4" authorId="0" shapeId="0">
      <text>
        <t>Zeilen 5–104: Bruttoverkaufspreis R geteilt durch 1 plus Kalkulationssatz aus Parameter!B6. Divisionen sind mit IFERROR geschützt.</t>
      </text>
    </comment>
    <comment ref="T4" authorId="0" shapeId="0">
      <text>
        <t>Zeilen 5–104: Nettoerlös S abzüglich Selbstkosten Q.</t>
      </text>
    </comment>
    <comment ref="U4" authorId="0" shapeId="0">
      <text>
        <t>Zeilen 5–104: Deckungsbeitrag T geteilt durch Nettoerlös S. Divisionen sind mit IFERROR geschützt.</t>
      </text>
    </comment>
    <comment ref="V4" authorId="0" shapeId="0">
      <text>
        <t>Zeilen 5–104: Zielmarge wird per VLOOKUP aus Kategorie D und Parameter!E4:F7 gesucht. Nicht gefundene Werte bleiben leer.</t>
      </text>
    </comment>
    <comment ref="W4" authorId="0" shapeId="0">
      <text>
        <t>Zeilen 5–104: Zielpreis aus Selbstkosten Q, Zielmarge V und Kalkulationssatz Parameter!B6. Divisionen sind mit IFERROR geschützt.</t>
      </text>
    </comment>
    <comment ref="X4" authorId="0" shapeId="0">
      <text>
        <t>Zeilen 5–104: Verkaufspreis R abzüglich Zielpreis W. Negative Werte kennzeichnen einen Preis unter dem Rechenziel.</t>
      </text>
    </comment>
    <comment ref="Y4" authorId="0" shapeId="0">
      <text>
        <t>Zeilen 5–104: Nettoerlös je Person S mal Gäste F.</t>
      </text>
    </comment>
    <comment ref="Z4" authorId="0" shapeId="0">
      <text>
        <t>Zeilen 5–104: Selbstkosten je Person Q mal Gäste F.</t>
      </text>
    </comment>
    <comment ref="AA4" authorId="0" shapeId="0">
      <text>
        <t>Zeilen 5–104: Deckungsbeitrag je Person T mal Gäste F.</t>
      </text>
    </comment>
    <comment ref="AC4" authorId="0" shapeId="0">
      <text>
        <t>Zeilen 5–104: Prüft Pflichtangaben, Planungszeitraum, Kapazität und Zielmarge. Leere Datensätze bleiben leer.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5328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16" customWidth="1" min="2" max="2"/>
    <col width="24" customWidth="1" min="3" max="3"/>
    <col width="16" customWidth="1" min="4" max="4"/>
    <col width="25" customWidth="1" min="5" max="5"/>
    <col width="20" customWidth="1" min="6" max="6"/>
    <col width="3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30" customHeight="1">
      <c r="A1" s="1" t="inlineStr">
        <is>
          <t>Menü Kalkulation Excel Gastronomie</t>
        </is>
      </c>
    </row>
    <row r="2">
      <c r="A2" s="2" t="inlineStr">
        <is>
          <t>Mischkalkulation für mehrgängige, frei erfundene Menüangebote auf Basis der Eingaben und veränderbaren Annahmen.</t>
        </is>
      </c>
    </row>
    <row r="3">
      <c r="A3" s="3" t="inlineStr">
        <is>
          <t>Stand</t>
        </is>
      </c>
      <c r="B3" s="38">
        <f>TODAY()</f>
        <v/>
      </c>
      <c r="C3" s="3" t="inlineStr">
        <is>
          <t>Datenzeitraum</t>
        </is>
      </c>
      <c r="D3" s="38">
        <f>IF(COUNT('Menükalkulation'!$B$5:$B$104)=0,"",MIN('Menükalkulation'!$B$5:$B$104))</f>
        <v/>
      </c>
      <c r="E3" s="3" t="inlineStr">
        <is>
          <t>bis</t>
        </is>
      </c>
      <c r="F3" s="38">
        <f>IF(COUNT('Menükalkulation'!$B$5:$B$104)=0,"",MAX('Menükalkulation'!$B$5:$B$104))</f>
        <v/>
      </c>
    </row>
    <row r="4">
      <c r="A4" s="5" t="inlineStr">
        <is>
          <t>Planungsrahmen</t>
        </is>
      </c>
      <c r="B4" s="39">
        <f>Parameter!$B$9</f>
        <v/>
      </c>
      <c r="C4" s="5" t="inlineStr">
        <is>
          <t>bis</t>
        </is>
      </c>
      <c r="D4" s="39">
        <f>Parameter!$B$10</f>
        <v/>
      </c>
      <c r="E4" s="5" t="n"/>
      <c r="F4" s="7" t="n"/>
    </row>
    <row r="5"/>
    <row r="6"/>
    <row r="7">
      <c r="A7" s="8" t="inlineStr">
        <is>
          <t>Gesamtsicht</t>
        </is>
      </c>
      <c r="B7" s="8" t="n"/>
      <c r="C7" s="8" t="n"/>
      <c r="D7" s="8" t="n"/>
      <c r="E7" s="8" t="n"/>
      <c r="F7" s="8" t="n"/>
    </row>
    <row r="8">
      <c r="A8" s="5" t="inlineStr">
        <is>
          <t>Kalkulierte Menüs</t>
        </is>
      </c>
      <c r="B8" s="9">
        <f>COUNTIF('Menükalkulation'!$A$5:$A$104,"&lt;&gt;")</f>
        <v/>
      </c>
      <c r="C8" s="5" t="inlineStr">
        <is>
          <t>Geplante Gäste</t>
        </is>
      </c>
      <c r="D8" s="9">
        <f>SUM('Menükalkulation'!$F$5:$F$104)</f>
        <v/>
      </c>
      <c r="E8" s="5" t="inlineStr">
        <is>
          <t>Warnungen</t>
        </is>
      </c>
      <c r="F8" s="9">
        <f>COUNTIFS('Menükalkulation'!$A$5:$A$104,"&lt;&gt;",'Menükalkulation'!$AC$5:$AC$104,"&lt;&gt;Im Ziel")</f>
        <v/>
      </c>
    </row>
    <row r="9"/>
    <row r="10">
      <c r="A10" s="5" t="inlineStr">
        <is>
          <t>Nettoerlös gesamt</t>
        </is>
      </c>
      <c r="B10" s="10">
        <f>SUM('Menükalkulation'!$Y$5:$Y$104)</f>
        <v/>
      </c>
      <c r="C10" s="5" t="inlineStr">
        <is>
          <t>Selbstkosten gesamt</t>
        </is>
      </c>
      <c r="D10" s="10">
        <f>SUM('Menükalkulation'!$Z$5:$Z$104)</f>
        <v/>
      </c>
      <c r="E10" s="5" t="inlineStr">
        <is>
          <t>Deckungsbeitrag gesamt</t>
        </is>
      </c>
      <c r="F10" s="10">
        <f>SUM('Menükalkulation'!$AA$5:$AA$104)</f>
        <v/>
      </c>
    </row>
    <row r="11">
      <c r="A11" s="3" t="inlineStr">
        <is>
          <t>Gewichtete Ist-Marge</t>
        </is>
      </c>
      <c r="B11" s="11">
        <f>IFERROR(SUM('Menükalkulation'!$AA$5:$AA$104)/SUM('Menükalkulation'!$Y$5:$Y$104),"")</f>
        <v/>
      </c>
      <c r="C11" s="3" t="inlineStr">
        <is>
          <t>Gewichtete Zielmarge</t>
        </is>
      </c>
      <c r="D11" s="11">
        <f>IFERROR(SUMPRODUCT('Menükalkulation'!$V$5:$V$104,'Menükalkulation'!$Y$5:$Y$104)/SUM('Menükalkulation'!$Y$5:$Y$104),"")</f>
        <v/>
      </c>
      <c r="E11" s="3" t="inlineStr">
        <is>
          <t>Ø Preisabweichung</t>
        </is>
      </c>
      <c r="F11" s="12">
        <f>IFERROR(AVERAGE('Menükalkulation'!$X$5:$X$104),"")</f>
        <v/>
      </c>
    </row>
    <row r="12">
      <c r="A12" s="5" t="inlineStr">
        <is>
          <t>Kapazitätswarnungen</t>
        </is>
      </c>
      <c r="B12" s="9">
        <f>COUNTIF('Menükalkulation'!$AC$5:$AC$104,"Kapazität überschritten")</f>
        <v/>
      </c>
      <c r="C12" s="5" t="inlineStr">
        <is>
          <t>Deutlich unter Ziel</t>
        </is>
      </c>
      <c r="D12" s="9">
        <f>COUNTIF('Menükalkulation'!$AC$5:$AC$104,"Marge deutlich unter Ziel")</f>
        <v/>
      </c>
      <c r="E12" s="5" t="inlineStr">
        <is>
          <t>Unter Ziel</t>
        </is>
      </c>
      <c r="F12" s="9">
        <f>COUNTIF('Menükalkulation'!$AC$5:$AC$104,"Marge unter Ziel")</f>
        <v/>
      </c>
    </row>
    <row r="13"/>
    <row r="14">
      <c r="A14" s="8" t="inlineStr">
        <is>
          <t>Mischkalkulation nach Kategorie</t>
        </is>
      </c>
      <c r="B14" s="8" t="n"/>
      <c r="C14" s="8" t="n"/>
      <c r="D14" s="8" t="n"/>
      <c r="E14" s="8" t="n"/>
      <c r="F14" s="8" t="n"/>
    </row>
    <row r="15">
      <c r="A15" s="13" t="inlineStr">
        <is>
          <t>Kategorie</t>
        </is>
      </c>
      <c r="B15" s="13" t="inlineStr">
        <is>
          <t>Menüs</t>
        </is>
      </c>
      <c r="C15" s="13" t="inlineStr">
        <is>
          <t>Gäste</t>
        </is>
      </c>
      <c r="D15" s="13" t="inlineStr">
        <is>
          <t>Nettoerlös</t>
        </is>
      </c>
      <c r="E15" s="13" t="inlineStr">
        <is>
          <t>Deckungsbeitrag</t>
        </is>
      </c>
      <c r="F15" s="13" t="inlineStr">
        <is>
          <t>Marge</t>
        </is>
      </c>
    </row>
    <row r="16">
      <c r="A16" s="7" t="inlineStr">
        <is>
          <t>Abendmenü</t>
        </is>
      </c>
      <c r="B16" s="14">
        <f>COUNTIF('Menükalkulation'!$D$5:$D$104,A16)</f>
        <v/>
      </c>
      <c r="C16" s="14">
        <f>SUMIF('Menükalkulation'!$D$5:$D$104,A16,'Menükalkulation'!$F$5:$F$104)</f>
        <v/>
      </c>
      <c r="D16" s="15">
        <f>SUMIF('Menükalkulation'!$D$5:$D$104,A16,'Menükalkulation'!$Y$5:$Y$104)</f>
        <v/>
      </c>
      <c r="E16" s="15">
        <f>SUMIF('Menükalkulation'!$D$5:$D$104,A16,'Menükalkulation'!$AA$5:$AA$104)</f>
        <v/>
      </c>
      <c r="F16" s="16">
        <f>IFERROR(E16/D16,"")</f>
        <v/>
      </c>
    </row>
    <row r="17">
      <c r="A17" s="17" t="inlineStr">
        <is>
          <t>Bankett</t>
        </is>
      </c>
      <c r="B17" s="18">
        <f>COUNTIF('Menükalkulation'!$D$5:$D$104,A17)</f>
        <v/>
      </c>
      <c r="C17" s="18">
        <f>SUMIF('Menükalkulation'!$D$5:$D$104,A17,'Menükalkulation'!$F$5:$F$104)</f>
        <v/>
      </c>
      <c r="D17" s="19">
        <f>SUMIF('Menükalkulation'!$D$5:$D$104,A17,'Menükalkulation'!$Y$5:$Y$104)</f>
        <v/>
      </c>
      <c r="E17" s="19">
        <f>SUMIF('Menükalkulation'!$D$5:$D$104,A17,'Menükalkulation'!$AA$5:$AA$104)</f>
        <v/>
      </c>
      <c r="F17" s="20">
        <f>IFERROR(E17/D17,"")</f>
        <v/>
      </c>
    </row>
    <row r="18">
      <c r="A18" s="7" t="inlineStr">
        <is>
          <t>Catering</t>
        </is>
      </c>
      <c r="B18" s="14">
        <f>COUNTIF('Menükalkulation'!$D$5:$D$104,A18)</f>
        <v/>
      </c>
      <c r="C18" s="14">
        <f>SUMIF('Menükalkulation'!$D$5:$D$104,A18,'Menükalkulation'!$F$5:$F$104)</f>
        <v/>
      </c>
      <c r="D18" s="15">
        <f>SUMIF('Menükalkulation'!$D$5:$D$104,A18,'Menükalkulation'!$Y$5:$Y$104)</f>
        <v/>
      </c>
      <c r="E18" s="15">
        <f>SUMIF('Menükalkulation'!$D$5:$D$104,A18,'Menükalkulation'!$AA$5:$AA$104)</f>
        <v/>
      </c>
      <c r="F18" s="16">
        <f>IFERROR(E18/D18,"")</f>
        <v/>
      </c>
    </row>
    <row r="19">
      <c r="A19" s="17" t="inlineStr">
        <is>
          <t>Mittagsmenü</t>
        </is>
      </c>
      <c r="B19" s="18">
        <f>COUNTIF('Menükalkulation'!$D$5:$D$104,A19)</f>
        <v/>
      </c>
      <c r="C19" s="18">
        <f>SUMIF('Menükalkulation'!$D$5:$D$104,A19,'Menükalkulation'!$F$5:$F$104)</f>
        <v/>
      </c>
      <c r="D19" s="19">
        <f>SUMIF('Menükalkulation'!$D$5:$D$104,A19,'Menükalkulation'!$Y$5:$Y$104)</f>
        <v/>
      </c>
      <c r="E19" s="19">
        <f>SUMIF('Menükalkulation'!$D$5:$D$104,A19,'Menükalkulation'!$AA$5:$AA$104)</f>
        <v/>
      </c>
      <c r="F19" s="20">
        <f>IFERROR(E19/D19,"")</f>
        <v/>
      </c>
    </row>
    <row r="20">
      <c r="A20" s="21" t="inlineStr">
        <is>
          <t>Gesamt</t>
        </is>
      </c>
      <c r="B20" s="22">
        <f>SUM(B16:B19)</f>
        <v/>
      </c>
      <c r="C20" s="22">
        <f>SUM(C16:C19)</f>
        <v/>
      </c>
      <c r="D20" s="23">
        <f>SUM(D16:D19)</f>
        <v/>
      </c>
      <c r="E20" s="23">
        <f>SUM(E16:E19)</f>
        <v/>
      </c>
      <c r="F20" s="24">
        <f>IFERROR(E20/D20,"")</f>
        <v/>
      </c>
    </row>
    <row r="21"/>
    <row r="22">
      <c r="A22" s="8" t="inlineStr">
        <is>
          <t>Warnungsübersicht</t>
        </is>
      </c>
      <c r="B22" s="8" t="n"/>
      <c r="C22" s="8" t="n"/>
      <c r="D22" s="8" t="n"/>
      <c r="E22" s="8" t="n"/>
      <c r="F22" s="8" t="n"/>
    </row>
    <row r="23">
      <c r="A23" s="3" t="inlineStr">
        <is>
          <t>Angaben fehlen</t>
        </is>
      </c>
      <c r="B23" s="25">
        <f>COUNTIF('Menükalkulation'!$AC$5:$AC$104,"Angaben fehlen")</f>
        <v/>
      </c>
      <c r="C23" s="3" t="inlineStr">
        <is>
          <t>Außerhalb Planung</t>
        </is>
      </c>
      <c r="D23" s="25">
        <f>COUNTIF('Menükalkulation'!$AC$5:$AC$104,"Außerhalb Planung")</f>
        <v/>
      </c>
      <c r="E23" s="3" t="inlineStr">
        <is>
          <t>Nicht berechenbar</t>
        </is>
      </c>
      <c r="F23" s="25">
        <f>COUNTIF('Menükalkulation'!$AC$5:$AC$104,"Marge nicht berechenbar")</f>
        <v/>
      </c>
    </row>
    <row r="24">
      <c r="A24" s="5" t="inlineStr">
        <is>
          <t>Marge deutlich unter Ziel</t>
        </is>
      </c>
      <c r="B24" s="26">
        <f>COUNTIF('Menükalkulation'!$AC$5:$AC$104,"Marge deutlich unter Ziel")</f>
        <v/>
      </c>
      <c r="C24" s="5" t="inlineStr">
        <is>
          <t>Marge unter Ziel</t>
        </is>
      </c>
      <c r="D24" s="26">
        <f>COUNTIF('Menükalkulation'!$AC$5:$AC$104,"Marge unter Ziel")</f>
        <v/>
      </c>
      <c r="E24" s="5" t="inlineStr">
        <is>
          <t>Gesamtstatus</t>
        </is>
      </c>
      <c r="F24" s="26">
        <f>IF(B8=0,"Keine Daten",IF(F8=0,"Keine Warnung",F8&amp;" Warnung(en) prüfen"))</f>
        <v/>
      </c>
    </row>
  </sheetData>
  <mergeCells count="1">
    <mergeCell ref="A1:N1"/>
  </mergeCells>
  <conditionalFormatting sqref="F8">
    <cfRule type="expression" priority="1" dxfId="0">
      <formula>F8&gt;0</formula>
    </cfRule>
  </conditionalFormatting>
  <conditionalFormatting sqref="B12">
    <cfRule type="expression" priority="2" dxfId="0">
      <formula>B12&gt;0</formula>
    </cfRule>
  </conditionalFormatting>
  <conditionalFormatting sqref="D12">
    <cfRule type="expression" priority="3" dxfId="0">
      <formula>D12&gt;0</formula>
    </cfRule>
  </conditionalFormatting>
  <conditionalFormatting sqref="F12">
    <cfRule type="expression" priority="4" dxfId="0">
      <formula>F12&gt;0</formula>
    </cfRule>
  </conditionalFormatting>
  <conditionalFormatting sqref="B11">
    <cfRule type="expression" priority="5" dxfId="0">
      <formula>AND(B11&lt;&gt;"",D11&lt;&gt;"",B11&lt;D11)</formula>
    </cfRule>
    <cfRule type="expression" priority="6" dxfId="1">
      <formula>AND(B11&lt;&gt;"",D11&lt;&gt;"",B11&gt;=D11)</formula>
    </cfRule>
  </conditionalFormatting>
  <conditionalFormatting sqref="F24">
    <cfRule type="expression" priority="7" dxfId="1">
      <formula>F24="Keine Warnung"</formula>
    </cfRule>
    <cfRule type="expression" priority="8" dxfId="0">
      <formula>AND(F24&lt;&gt;"Keine Warnung",F24&lt;&gt;"Keine Daten")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C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28" customWidth="1" min="3" max="3"/>
    <col width="17" customWidth="1" min="4" max="4"/>
    <col width="25" customWidth="1" min="5" max="5"/>
    <col width="10" customWidth="1" min="6" max="6"/>
    <col width="9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6" customWidth="1" min="13" max="13"/>
    <col width="17" customWidth="1" min="14" max="14"/>
    <col width="16" customWidth="1" min="15" max="15"/>
    <col width="16" customWidth="1" min="16" max="16"/>
    <col width="16" customWidth="1" min="17" max="17"/>
    <col width="18" customWidth="1" min="18" max="18"/>
    <col width="16" customWidth="1" min="19" max="19"/>
    <col width="18" customWidth="1" min="20" max="20"/>
    <col width="12" customWidth="1" min="21" max="21"/>
    <col width="12" customWidth="1" min="22" max="22"/>
    <col width="18" customWidth="1" min="23" max="23"/>
    <col width="20" customWidth="1" min="24" max="24"/>
    <col width="18" customWidth="1" min="25" max="25"/>
    <col width="18" customWidth="1" min="26" max="26"/>
    <col width="20" customWidth="1" min="27" max="27"/>
    <col width="18" customWidth="1" min="28" max="28"/>
    <col width="27" customWidth="1" min="29" max="29"/>
  </cols>
  <sheetData>
    <row r="1" ht="28" customHeight="1">
      <c r="A1" s="1" t="inlineStr">
        <is>
          <t>Menükalkulation für mehrgängige Angebote</t>
        </is>
      </c>
    </row>
    <row r="2">
      <c r="A2" s="2" t="inlineStr">
        <is>
          <t>Alle Menü-, Betriebs- und Teambezeichnungen sind frei erfunden. Formeln gelten durchgehend für Zeile 5 bis 104.</t>
        </is>
      </c>
    </row>
    <row r="3">
      <c r="A3" s="2" t="inlineStr">
        <is>
          <t>Gelb = Eingabe | Blau beziehungsweise Wechselzeile = Berechnung | Leere Datensätze bleiben optisch leer.</t>
        </is>
      </c>
    </row>
    <row r="4" ht="44" customHeight="1">
      <c r="A4" s="13" t="inlineStr">
        <is>
          <t>Menü-ID</t>
        </is>
      </c>
      <c r="B4" s="13" t="inlineStr">
        <is>
          <t>Kalkulationsdatum</t>
        </is>
      </c>
      <c r="C4" s="13" t="inlineStr">
        <is>
          <t>Menübezeichnung</t>
        </is>
      </c>
      <c r="D4" s="13" t="inlineStr">
        <is>
          <t>Kategorie</t>
        </is>
      </c>
      <c r="E4" s="13" t="inlineStr">
        <is>
          <t>Zuständigkeit</t>
        </is>
      </c>
      <c r="F4" s="13" t="inlineStr">
        <is>
          <t>Gäste</t>
        </is>
      </c>
      <c r="G4" s="13" t="inlineStr">
        <is>
          <t>Gänge</t>
        </is>
      </c>
      <c r="H4" s="13" t="inlineStr">
        <is>
          <t>Vorspeise p. P.</t>
        </is>
      </c>
      <c r="I4" s="13" t="inlineStr">
        <is>
          <t>Hauptgang p. P.</t>
        </is>
      </c>
      <c r="J4" s="13" t="inlineStr">
        <is>
          <t>Dessert p. P.</t>
        </is>
      </c>
      <c r="K4" s="13" t="inlineStr">
        <is>
          <t>Getränke p. P.</t>
        </is>
      </c>
      <c r="L4" s="13" t="inlineStr">
        <is>
          <t>Sonstiges p. P.</t>
        </is>
      </c>
      <c r="M4" s="13" t="inlineStr">
        <is>
          <t>Wareneinsatz p. P.</t>
        </is>
      </c>
      <c r="N4" s="13" t="inlineStr">
        <is>
          <t>Personalstunden gesamt</t>
        </is>
      </c>
      <c r="O4" s="13" t="inlineStr">
        <is>
          <t>Personalkosten p. P.</t>
        </is>
      </c>
      <c r="P4" s="13" t="inlineStr">
        <is>
          <t>Gemeinkosten p. P.</t>
        </is>
      </c>
      <c r="Q4" s="13" t="inlineStr">
        <is>
          <t>Selbstkosten p. P.</t>
        </is>
      </c>
      <c r="R4" s="13" t="inlineStr">
        <is>
          <t>Verkaufspreis brutto p. P.</t>
        </is>
      </c>
      <c r="S4" s="13" t="inlineStr">
        <is>
          <t>Nettoerlös p. P.</t>
        </is>
      </c>
      <c r="T4" s="13" t="inlineStr">
        <is>
          <t>Deckungsbeitrag p. P.</t>
        </is>
      </c>
      <c r="U4" s="13" t="inlineStr">
        <is>
          <t>Ist-Marge</t>
        </is>
      </c>
      <c r="V4" s="13" t="inlineStr">
        <is>
          <t>Zielmarge</t>
        </is>
      </c>
      <c r="W4" s="13" t="inlineStr">
        <is>
          <t>Zielpreis brutto p. P.</t>
        </is>
      </c>
      <c r="X4" s="13" t="inlineStr">
        <is>
          <t>Preisabweichung brutto p. P.</t>
        </is>
      </c>
      <c r="Y4" s="13" t="inlineStr">
        <is>
          <t>Nettoerlös gesamt</t>
        </is>
      </c>
      <c r="Z4" s="13" t="inlineStr">
        <is>
          <t>Selbstkosten gesamt</t>
        </is>
      </c>
      <c r="AA4" s="13" t="inlineStr">
        <is>
          <t>Deckungsbeitrag gesamt</t>
        </is>
      </c>
      <c r="AB4" s="13" t="inlineStr">
        <is>
          <t>Status</t>
        </is>
      </c>
      <c r="AC4" s="13" t="inlineStr">
        <is>
          <t>Warnung</t>
        </is>
      </c>
    </row>
    <row r="5">
      <c r="A5" s="27" t="inlineStr">
        <is>
          <t>MK-26-001</t>
        </is>
      </c>
      <c r="B5" s="40" t="n">
        <v>46280</v>
      </c>
      <c r="C5" s="27" t="inlineStr">
        <is>
          <t>Kupfergarten Drei-Gang</t>
        </is>
      </c>
      <c r="D5" s="27" t="inlineStr">
        <is>
          <t>Abendmenü</t>
        </is>
      </c>
      <c r="E5" s="27" t="inlineStr">
        <is>
          <t>Fiktives Team Kupfer</t>
        </is>
      </c>
      <c r="F5" s="29" t="n">
        <v>40</v>
      </c>
      <c r="G5" s="29" t="n">
        <v>3</v>
      </c>
      <c r="H5" s="30" t="n">
        <v>4.2</v>
      </c>
      <c r="I5" s="30" t="n">
        <v>12.8</v>
      </c>
      <c r="J5" s="30" t="n">
        <v>3.8</v>
      </c>
      <c r="K5" s="30" t="n">
        <v>2.5</v>
      </c>
      <c r="L5" s="30" t="n">
        <v>0.9</v>
      </c>
      <c r="M5" s="19">
        <f>IF(COUNTA(H5:L5)=0,"",SUM(H5:L5))</f>
        <v/>
      </c>
      <c r="N5" s="41" t="n">
        <v>18</v>
      </c>
      <c r="O5" s="19">
        <f>IF(OR(F5="",N5=""),"",IFERROR(N5*Parameter!$B$4/F5,""))</f>
        <v/>
      </c>
      <c r="P5" s="19">
        <f>IF(M5="","",M5*Parameter!$B$5)</f>
        <v/>
      </c>
      <c r="Q5" s="19">
        <f>IF(OR(M5="",O5="",P5=""),"",SUM(M5,O5,P5))</f>
        <v/>
      </c>
      <c r="R5" s="30" t="n">
        <v>78</v>
      </c>
      <c r="S5" s="19">
        <f>IF(R5="","",IFERROR(R5/(1+Parameter!$B$6),""))</f>
        <v/>
      </c>
      <c r="T5" s="19">
        <f>IF(OR(S5="",Q5=""),"",S5-Q5)</f>
        <v/>
      </c>
      <c r="U5" s="20">
        <f>IF(OR(T5="",S5=""),"",IFERROR(T5/S5,""))</f>
        <v/>
      </c>
      <c r="V5" s="20">
        <f>IF(D5="","",IFERROR(VLOOKUP(D5,Parameter!$E$4:$F$7,2,FALSE),""))</f>
        <v/>
      </c>
      <c r="W5" s="19">
        <f>IF(OR(Q5="",V5=""),"",IFERROR(Q5/(1-V5)*(1+Parameter!$B$6),""))</f>
        <v/>
      </c>
      <c r="X5" s="19">
        <f>IF(OR(R5="",W5=""),"",R5-W5)</f>
        <v/>
      </c>
      <c r="Y5" s="19">
        <f>IF(OR(S5="",F5=""),"",S5*F5)</f>
        <v/>
      </c>
      <c r="Z5" s="19">
        <f>IF(OR(Q5="",F5=""),"",Q5*F5)</f>
        <v/>
      </c>
      <c r="AA5" s="19">
        <f>IF(OR(T5="",F5=""),"",T5*F5)</f>
        <v/>
      </c>
      <c r="AB5" s="27" t="inlineStr">
        <is>
          <t>Intern geprüft</t>
        </is>
      </c>
      <c r="AC5" s="32">
        <f>IF(A5="","",IF(OR(B5="",C5="",D5="",E5="",F5="",G5="",M5="",N5="",R5="",AB5=""),"Angaben fehlen",IF(OR(B5&lt;Parameter!$B$9,B5&gt;Parameter!$B$10),"Außerhalb Planung",IF(F5&gt;Parameter!$B$8,"Kapazität überschritten",IF(OR(U5="",V5=""),"Marge nicht berechenbar",IF(U5&lt;V5-Parameter!$B$7,"Marge deutlich unter Ziel",IF(U5&lt;V5,"Marge unter Ziel","Im Ziel")))))))</f>
        <v/>
      </c>
    </row>
    <row r="6">
      <c r="A6" s="27" t="inlineStr">
        <is>
          <t>MK-26-002</t>
        </is>
      </c>
      <c r="B6" s="40" t="n">
        <v>46294</v>
      </c>
      <c r="C6" s="27" t="inlineStr">
        <is>
          <t>Mondfeder Bankettfolge</t>
        </is>
      </c>
      <c r="D6" s="27" t="inlineStr">
        <is>
          <t>Bankett</t>
        </is>
      </c>
      <c r="E6" s="27" t="inlineStr">
        <is>
          <t>Fiktives Team Mondfeder</t>
        </is>
      </c>
      <c r="F6" s="29" t="n">
        <v>90</v>
      </c>
      <c r="G6" s="29" t="n">
        <v>4</v>
      </c>
      <c r="H6" s="30" t="n">
        <v>5.4</v>
      </c>
      <c r="I6" s="30" t="n">
        <v>14.9</v>
      </c>
      <c r="J6" s="30" t="n">
        <v>4.6</v>
      </c>
      <c r="K6" s="30" t="n">
        <v>1.4</v>
      </c>
      <c r="L6" s="30" t="n">
        <v>0.9</v>
      </c>
      <c r="M6" s="33">
        <f>IF(COUNTA(H6:L6)=0,"",SUM(H6:L6))</f>
        <v/>
      </c>
      <c r="N6" s="41" t="n">
        <v>34</v>
      </c>
      <c r="O6" s="33">
        <f>IF(OR(F6="",N6=""),"",IFERROR(N6*Parameter!$B$4/F6,""))</f>
        <v/>
      </c>
      <c r="P6" s="33">
        <f>IF(M6="","",M6*Parameter!$B$5)</f>
        <v/>
      </c>
      <c r="Q6" s="33">
        <f>IF(OR(M6="",O6="",P6=""),"",SUM(M6,O6,P6))</f>
        <v/>
      </c>
      <c r="R6" s="30" t="n">
        <v>82</v>
      </c>
      <c r="S6" s="33">
        <f>IF(R6="","",IFERROR(R6/(1+Parameter!$B$6),""))</f>
        <v/>
      </c>
      <c r="T6" s="33">
        <f>IF(OR(S6="",Q6=""),"",S6-Q6)</f>
        <v/>
      </c>
      <c r="U6" s="34">
        <f>IF(OR(T6="",S6=""),"",IFERROR(T6/S6,""))</f>
        <v/>
      </c>
      <c r="V6" s="34">
        <f>IF(D6="","",IFERROR(VLOOKUP(D6,Parameter!$E$4:$F$7,2,FALSE),""))</f>
        <v/>
      </c>
      <c r="W6" s="33">
        <f>IF(OR(Q6="",V6=""),"",IFERROR(Q6/(1-V6)*(1+Parameter!$B$6),""))</f>
        <v/>
      </c>
      <c r="X6" s="33">
        <f>IF(OR(R6="",W6=""),"",R6-W6)</f>
        <v/>
      </c>
      <c r="Y6" s="33">
        <f>IF(OR(S6="",F6=""),"",S6*F6)</f>
        <v/>
      </c>
      <c r="Z6" s="33">
        <f>IF(OR(Q6="",F6=""),"",Q6*F6)</f>
        <v/>
      </c>
      <c r="AA6" s="33">
        <f>IF(OR(T6="",F6=""),"",T6*F6)</f>
        <v/>
      </c>
      <c r="AB6" s="27" t="inlineStr">
        <is>
          <t>Entwurf</t>
        </is>
      </c>
      <c r="AC6" s="35">
        <f>IF(A6="","",IF(OR(B6="",C6="",D6="",E6="",F6="",G6="",M6="",N6="",R6="",AB6=""),"Angaben fehlen",IF(OR(B6&lt;Parameter!$B$9,B6&gt;Parameter!$B$10),"Außerhalb Planung",IF(F6&gt;Parameter!$B$8,"Kapazität überschritten",IF(OR(U6="",V6=""),"Marge nicht berechenbar",IF(U6&lt;V6-Parameter!$B$7,"Marge deutlich unter Ziel",IF(U6&lt;V6,"Marge unter Ziel","Im Ziel")))))))</f>
        <v/>
      </c>
    </row>
    <row r="7">
      <c r="A7" s="27" t="inlineStr">
        <is>
          <t>MK-26-003</t>
        </is>
      </c>
      <c r="B7" s="40" t="n">
        <v>46308</v>
      </c>
      <c r="C7" s="27" t="inlineStr">
        <is>
          <t>Bernsteinbogen Cateringmenü</t>
        </is>
      </c>
      <c r="D7" s="27" t="inlineStr">
        <is>
          <t>Catering</t>
        </is>
      </c>
      <c r="E7" s="27" t="inlineStr">
        <is>
          <t>Fiktives Team Bernstein</t>
        </is>
      </c>
      <c r="F7" s="29" t="n">
        <v>60</v>
      </c>
      <c r="G7" s="29" t="n">
        <v>3</v>
      </c>
      <c r="H7" s="30" t="n">
        <v>3.7</v>
      </c>
      <c r="I7" s="30" t="n">
        <v>11.3</v>
      </c>
      <c r="J7" s="30" t="n">
        <v>3.2</v>
      </c>
      <c r="K7" s="30" t="n">
        <v>1.3</v>
      </c>
      <c r="L7" s="30" t="n">
        <v>0.9</v>
      </c>
      <c r="M7" s="19">
        <f>IF(COUNTA(H7:L7)=0,"",SUM(H7:L7))</f>
        <v/>
      </c>
      <c r="N7" s="41" t="n">
        <v>25</v>
      </c>
      <c r="O7" s="19">
        <f>IF(OR(F7="",N7=""),"",IFERROR(N7*Parameter!$B$4/F7,""))</f>
        <v/>
      </c>
      <c r="P7" s="19">
        <f>IF(M7="","",M7*Parameter!$B$5)</f>
        <v/>
      </c>
      <c r="Q7" s="19">
        <f>IF(OR(M7="",O7="",P7=""),"",SUM(M7,O7,P7))</f>
        <v/>
      </c>
      <c r="R7" s="30" t="n">
        <v>61</v>
      </c>
      <c r="S7" s="19">
        <f>IF(R7="","",IFERROR(R7/(1+Parameter!$B$6),""))</f>
        <v/>
      </c>
      <c r="T7" s="19">
        <f>IF(OR(S7="",Q7=""),"",S7-Q7)</f>
        <v/>
      </c>
      <c r="U7" s="20">
        <f>IF(OR(T7="",S7=""),"",IFERROR(T7/S7,""))</f>
        <v/>
      </c>
      <c r="V7" s="20">
        <f>IF(D7="","",IFERROR(VLOOKUP(D7,Parameter!$E$4:$F$7,2,FALSE),""))</f>
        <v/>
      </c>
      <c r="W7" s="19">
        <f>IF(OR(Q7="",V7=""),"",IFERROR(Q7/(1-V7)*(1+Parameter!$B$6),""))</f>
        <v/>
      </c>
      <c r="X7" s="19">
        <f>IF(OR(R7="",W7=""),"",R7-W7)</f>
        <v/>
      </c>
      <c r="Y7" s="19">
        <f>IF(OR(S7="",F7=""),"",S7*F7)</f>
        <v/>
      </c>
      <c r="Z7" s="19">
        <f>IF(OR(Q7="",F7=""),"",Q7*F7)</f>
        <v/>
      </c>
      <c r="AA7" s="19">
        <f>IF(OR(T7="",F7=""),"",T7*F7)</f>
        <v/>
      </c>
      <c r="AB7" s="27" t="inlineStr">
        <is>
          <t>Intern geprüft</t>
        </is>
      </c>
      <c r="AC7" s="32">
        <f>IF(A7="","",IF(OR(B7="",C7="",D7="",E7="",F7="",G7="",M7="",N7="",R7="",AB7=""),"Angaben fehlen",IF(OR(B7&lt;Parameter!$B$9,B7&gt;Parameter!$B$10),"Außerhalb Planung",IF(F7&gt;Parameter!$B$8,"Kapazität überschritten",IF(OR(U7="",V7=""),"Marge nicht berechenbar",IF(U7&lt;V7-Parameter!$B$7,"Marge deutlich unter Ziel",IF(U7&lt;V7,"Marge unter Ziel","Im Ziel")))))))</f>
        <v/>
      </c>
    </row>
    <row r="8">
      <c r="A8" s="27" t="inlineStr">
        <is>
          <t>MK-26-004</t>
        </is>
      </c>
      <c r="B8" s="40" t="n">
        <v>46322</v>
      </c>
      <c r="C8" s="27" t="inlineStr">
        <is>
          <t>Papierstern Mittagsfolge</t>
        </is>
      </c>
      <c r="D8" s="27" t="inlineStr">
        <is>
          <t>Mittagsmenü</t>
        </is>
      </c>
      <c r="E8" s="27" t="inlineStr">
        <is>
          <t>Fiktives Team Papierstern</t>
        </is>
      </c>
      <c r="F8" s="29" t="n">
        <v>45</v>
      </c>
      <c r="G8" s="29" t="n">
        <v>3</v>
      </c>
      <c r="H8" s="30" t="n">
        <v>2.8</v>
      </c>
      <c r="I8" s="30" t="n">
        <v>8.6</v>
      </c>
      <c r="J8" s="30" t="n">
        <v>2.3</v>
      </c>
      <c r="K8" s="30" t="n">
        <v>0.9</v>
      </c>
      <c r="L8" s="30" t="n">
        <v>0.6</v>
      </c>
      <c r="M8" s="33">
        <f>IF(COUNTA(H8:L8)=0,"",SUM(H8:L8))</f>
        <v/>
      </c>
      <c r="N8" s="41" t="n">
        <v>15</v>
      </c>
      <c r="O8" s="33">
        <f>IF(OR(F8="",N8=""),"",IFERROR(N8*Parameter!$B$4/F8,""))</f>
        <v/>
      </c>
      <c r="P8" s="33">
        <f>IF(M8="","",M8*Parameter!$B$5)</f>
        <v/>
      </c>
      <c r="Q8" s="33">
        <f>IF(OR(M8="",O8="",P8=""),"",SUM(M8,O8,P8))</f>
        <v/>
      </c>
      <c r="R8" s="30" t="n">
        <v>44</v>
      </c>
      <c r="S8" s="33">
        <f>IF(R8="","",IFERROR(R8/(1+Parameter!$B$6),""))</f>
        <v/>
      </c>
      <c r="T8" s="33">
        <f>IF(OR(S8="",Q8=""),"",S8-Q8)</f>
        <v/>
      </c>
      <c r="U8" s="34">
        <f>IF(OR(T8="",S8=""),"",IFERROR(T8/S8,""))</f>
        <v/>
      </c>
      <c r="V8" s="34">
        <f>IF(D8="","",IFERROR(VLOOKUP(D8,Parameter!$E$4:$F$7,2,FALSE),""))</f>
        <v/>
      </c>
      <c r="W8" s="33">
        <f>IF(OR(Q8="",V8=""),"",IFERROR(Q8/(1-V8)*(1+Parameter!$B$6),""))</f>
        <v/>
      </c>
      <c r="X8" s="33">
        <f>IF(OR(R8="",W8=""),"",R8-W8)</f>
        <v/>
      </c>
      <c r="Y8" s="33">
        <f>IF(OR(S8="",F8=""),"",S8*F8)</f>
        <v/>
      </c>
      <c r="Z8" s="33">
        <f>IF(OR(Q8="",F8=""),"",Q8*F8)</f>
        <v/>
      </c>
      <c r="AA8" s="33">
        <f>IF(OR(T8="",F8=""),"",T8*F8)</f>
        <v/>
      </c>
      <c r="AB8" s="27" t="inlineStr">
        <is>
          <t>Entwurf</t>
        </is>
      </c>
      <c r="AC8" s="35">
        <f>IF(A8="","",IF(OR(B8="",C8="",D8="",E8="",F8="",G8="",M8="",N8="",R8="",AB8=""),"Angaben fehlen",IF(OR(B8&lt;Parameter!$B$9,B8&gt;Parameter!$B$10),"Außerhalb Planung",IF(F8&gt;Parameter!$B$8,"Kapazität überschritten",IF(OR(U8="",V8=""),"Marge nicht berechenbar",IF(U8&lt;V8-Parameter!$B$7,"Marge deutlich unter Ziel",IF(U8&lt;V8,"Marge unter Ziel","Im Ziel")))))))</f>
        <v/>
      </c>
    </row>
    <row r="9">
      <c r="A9" s="27" t="inlineStr">
        <is>
          <t>MK-26-005</t>
        </is>
      </c>
      <c r="B9" s="40" t="n">
        <v>46336</v>
      </c>
      <c r="C9" s="27" t="inlineStr">
        <is>
          <t>Nebelkrone Abendfolge</t>
        </is>
      </c>
      <c r="D9" s="27" t="inlineStr">
        <is>
          <t>Abendmenü</t>
        </is>
      </c>
      <c r="E9" s="27" t="inlineStr">
        <is>
          <t>Fiktives Team Nebelkrone</t>
        </is>
      </c>
      <c r="F9" s="29" t="n">
        <v>32</v>
      </c>
      <c r="G9" s="29" t="n">
        <v>5</v>
      </c>
      <c r="H9" s="30" t="n">
        <v>5.2</v>
      </c>
      <c r="I9" s="30" t="n">
        <v>14.7</v>
      </c>
      <c r="J9" s="30" t="n">
        <v>4.4</v>
      </c>
      <c r="K9" s="30" t="n">
        <v>2.1</v>
      </c>
      <c r="L9" s="30" t="n">
        <v>1.4</v>
      </c>
      <c r="M9" s="19">
        <f>IF(COUNTA(H9:L9)=0,"",SUM(H9:L9))</f>
        <v/>
      </c>
      <c r="N9" s="41" t="n">
        <v>20</v>
      </c>
      <c r="O9" s="19">
        <f>IF(OR(F9="",N9=""),"",IFERROR(N9*Parameter!$B$4/F9,""))</f>
        <v/>
      </c>
      <c r="P9" s="19">
        <f>IF(M9="","",M9*Parameter!$B$5)</f>
        <v/>
      </c>
      <c r="Q9" s="19">
        <f>IF(OR(M9="",O9="",P9=""),"",SUM(M9,O9,P9))</f>
        <v/>
      </c>
      <c r="R9" s="30" t="n">
        <v>72</v>
      </c>
      <c r="S9" s="19">
        <f>IF(R9="","",IFERROR(R9/(1+Parameter!$B$6),""))</f>
        <v/>
      </c>
      <c r="T9" s="19">
        <f>IF(OR(S9="",Q9=""),"",S9-Q9)</f>
        <v/>
      </c>
      <c r="U9" s="20">
        <f>IF(OR(T9="",S9=""),"",IFERROR(T9/S9,""))</f>
        <v/>
      </c>
      <c r="V9" s="20">
        <f>IF(D9="","",IFERROR(VLOOKUP(D9,Parameter!$E$4:$F$7,2,FALSE),""))</f>
        <v/>
      </c>
      <c r="W9" s="19">
        <f>IF(OR(Q9="",V9=""),"",IFERROR(Q9/(1-V9)*(1+Parameter!$B$6),""))</f>
        <v/>
      </c>
      <c r="X9" s="19">
        <f>IF(OR(R9="",W9=""),"",R9-W9)</f>
        <v/>
      </c>
      <c r="Y9" s="19">
        <f>IF(OR(S9="",F9=""),"",S9*F9)</f>
        <v/>
      </c>
      <c r="Z9" s="19">
        <f>IF(OR(Q9="",F9=""),"",Q9*F9)</f>
        <v/>
      </c>
      <c r="AA9" s="19">
        <f>IF(OR(T9="",F9=""),"",T9*F9)</f>
        <v/>
      </c>
      <c r="AB9" s="27" t="inlineStr">
        <is>
          <t>Zurückgestellt</t>
        </is>
      </c>
      <c r="AC9" s="32">
        <f>IF(A9="","",IF(OR(B9="",C9="",D9="",E9="",F9="",G9="",M9="",N9="",R9="",AB9=""),"Angaben fehlen",IF(OR(B9&lt;Parameter!$B$9,B9&gt;Parameter!$B$10),"Außerhalb Planung",IF(F9&gt;Parameter!$B$8,"Kapazität überschritten",IF(OR(U9="",V9=""),"Marge nicht berechenbar",IF(U9&lt;V9-Parameter!$B$7,"Marge deutlich unter Ziel",IF(U9&lt;V9,"Marge unter Ziel","Im Ziel")))))))</f>
        <v/>
      </c>
    </row>
    <row r="10">
      <c r="A10" s="27" t="inlineStr">
        <is>
          <t>MK-26-006</t>
        </is>
      </c>
      <c r="B10" s="40" t="n">
        <v>46350</v>
      </c>
      <c r="C10" s="27" t="inlineStr">
        <is>
          <t>Silberhain Festbankett</t>
        </is>
      </c>
      <c r="D10" s="27" t="inlineStr">
        <is>
          <t>Bankett</t>
        </is>
      </c>
      <c r="E10" s="27" t="inlineStr">
        <is>
          <t>Fiktives Team Silberhain</t>
        </is>
      </c>
      <c r="F10" s="29" t="n">
        <v>140</v>
      </c>
      <c r="G10" s="29" t="n">
        <v>4</v>
      </c>
      <c r="H10" s="30" t="n">
        <v>5.8</v>
      </c>
      <c r="I10" s="30" t="n">
        <v>16.2</v>
      </c>
      <c r="J10" s="30" t="n">
        <v>4.9</v>
      </c>
      <c r="K10" s="30" t="n">
        <v>1.2</v>
      </c>
      <c r="L10" s="30" t="n">
        <v>1.1</v>
      </c>
      <c r="M10" s="33">
        <f>IF(COUNTA(H10:L10)=0,"",SUM(H10:L10))</f>
        <v/>
      </c>
      <c r="N10" s="41" t="n">
        <v>48</v>
      </c>
      <c r="O10" s="33">
        <f>IF(OR(F10="",N10=""),"",IFERROR(N10*Parameter!$B$4/F10,""))</f>
        <v/>
      </c>
      <c r="P10" s="33">
        <f>IF(M10="","",M10*Parameter!$B$5)</f>
        <v/>
      </c>
      <c r="Q10" s="33">
        <f>IF(OR(M10="",O10="",P10=""),"",SUM(M10,O10,P10))</f>
        <v/>
      </c>
      <c r="R10" s="30" t="n">
        <v>88</v>
      </c>
      <c r="S10" s="33">
        <f>IF(R10="","",IFERROR(R10/(1+Parameter!$B$6),""))</f>
        <v/>
      </c>
      <c r="T10" s="33">
        <f>IF(OR(S10="",Q10=""),"",S10-Q10)</f>
        <v/>
      </c>
      <c r="U10" s="34">
        <f>IF(OR(T10="",S10=""),"",IFERROR(T10/S10,""))</f>
        <v/>
      </c>
      <c r="V10" s="34">
        <f>IF(D10="","",IFERROR(VLOOKUP(D10,Parameter!$E$4:$F$7,2,FALSE),""))</f>
        <v/>
      </c>
      <c r="W10" s="33">
        <f>IF(OR(Q10="",V10=""),"",IFERROR(Q10/(1-V10)*(1+Parameter!$B$6),""))</f>
        <v/>
      </c>
      <c r="X10" s="33">
        <f>IF(OR(R10="",W10=""),"",R10-W10)</f>
        <v/>
      </c>
      <c r="Y10" s="33">
        <f>IF(OR(S10="",F10=""),"",S10*F10)</f>
        <v/>
      </c>
      <c r="Z10" s="33">
        <f>IF(OR(Q10="",F10=""),"",Q10*F10)</f>
        <v/>
      </c>
      <c r="AA10" s="33">
        <f>IF(OR(T10="",F10=""),"",T10*F10)</f>
        <v/>
      </c>
      <c r="AB10" s="27" t="inlineStr">
        <is>
          <t>Entwurf</t>
        </is>
      </c>
      <c r="AC10" s="35">
        <f>IF(A10="","",IF(OR(B10="",C10="",D10="",E10="",F10="",G10="",M10="",N10="",R10="",AB10=""),"Angaben fehlen",IF(OR(B10&lt;Parameter!$B$9,B10&gt;Parameter!$B$10),"Außerhalb Planung",IF(F10&gt;Parameter!$B$8,"Kapazität überschritten",IF(OR(U10="",V10=""),"Marge nicht berechenbar",IF(U10&lt;V10-Parameter!$B$7,"Marge deutlich unter Ziel",IF(U10&lt;V10,"Marge unter Ziel","Im Ziel")))))))</f>
        <v/>
      </c>
    </row>
    <row r="11">
      <c r="A11" s="27" t="inlineStr">
        <is>
          <t>MK-26-007</t>
        </is>
      </c>
      <c r="B11" s="40" t="n">
        <v>46364</v>
      </c>
      <c r="C11" s="27" t="inlineStr">
        <is>
          <t>Leuchtturm Picknickfolge</t>
        </is>
      </c>
      <c r="D11" s="27" t="inlineStr">
        <is>
          <t>Catering</t>
        </is>
      </c>
      <c r="E11" s="27" t="inlineStr">
        <is>
          <t>Fiktives Team Leuchtturm</t>
        </is>
      </c>
      <c r="F11" s="29" t="n">
        <v>75</v>
      </c>
      <c r="G11" s="29" t="n">
        <v>3</v>
      </c>
      <c r="H11" s="30" t="n">
        <v>3.4</v>
      </c>
      <c r="I11" s="30" t="n">
        <v>10.8</v>
      </c>
      <c r="J11" s="30" t="n">
        <v>3.1</v>
      </c>
      <c r="K11" s="30" t="n">
        <v>1.4</v>
      </c>
      <c r="L11" s="30" t="n">
        <v>0.7</v>
      </c>
      <c r="M11" s="19">
        <f>IF(COUNTA(H11:L11)=0,"",SUM(H11:L11))</f>
        <v/>
      </c>
      <c r="N11" s="41" t="n">
        <v>24</v>
      </c>
      <c r="O11" s="19">
        <f>IF(OR(F11="",N11=""),"",IFERROR(N11*Parameter!$B$4/F11,""))</f>
        <v/>
      </c>
      <c r="P11" s="19">
        <f>IF(M11="","",M11*Parameter!$B$5)</f>
        <v/>
      </c>
      <c r="Q11" s="19">
        <f>IF(OR(M11="",O11="",P11=""),"",SUM(M11,O11,P11))</f>
        <v/>
      </c>
      <c r="R11" s="30" t="n">
        <v>64</v>
      </c>
      <c r="S11" s="19">
        <f>IF(R11="","",IFERROR(R11/(1+Parameter!$B$6),""))</f>
        <v/>
      </c>
      <c r="T11" s="19">
        <f>IF(OR(S11="",Q11=""),"",S11-Q11)</f>
        <v/>
      </c>
      <c r="U11" s="20">
        <f>IF(OR(T11="",S11=""),"",IFERROR(T11/S11,""))</f>
        <v/>
      </c>
      <c r="V11" s="20">
        <f>IF(D11="","",IFERROR(VLOOKUP(D11,Parameter!$E$4:$F$7,2,FALSE),""))</f>
        <v/>
      </c>
      <c r="W11" s="19">
        <f>IF(OR(Q11="",V11=""),"",IFERROR(Q11/(1-V11)*(1+Parameter!$B$6),""))</f>
        <v/>
      </c>
      <c r="X11" s="19">
        <f>IF(OR(R11="",W11=""),"",R11-W11)</f>
        <v/>
      </c>
      <c r="Y11" s="19">
        <f>IF(OR(S11="",F11=""),"",S11*F11)</f>
        <v/>
      </c>
      <c r="Z11" s="19">
        <f>IF(OR(Q11="",F11=""),"",Q11*F11)</f>
        <v/>
      </c>
      <c r="AA11" s="19">
        <f>IF(OR(T11="",F11=""),"",T11*F11)</f>
        <v/>
      </c>
      <c r="AB11" s="27" t="inlineStr">
        <is>
          <t>Intern geprüft</t>
        </is>
      </c>
      <c r="AC11" s="32">
        <f>IF(A11="","",IF(OR(B11="",C11="",D11="",E11="",F11="",G11="",M11="",N11="",R11="",AB11=""),"Angaben fehlen",IF(OR(B11&lt;Parameter!$B$9,B11&gt;Parameter!$B$10),"Außerhalb Planung",IF(F11&gt;Parameter!$B$8,"Kapazität überschritten",IF(OR(U11="",V11=""),"Marge nicht berechenbar",IF(U11&lt;V11-Parameter!$B$7,"Marge deutlich unter Ziel",IF(U11&lt;V11,"Marge unter Ziel","Im Ziel")))))))</f>
        <v/>
      </c>
    </row>
    <row r="12">
      <c r="A12" s="27" t="inlineStr">
        <is>
          <t>MK-26-008</t>
        </is>
      </c>
      <c r="B12" s="40" t="n">
        <v>46378</v>
      </c>
      <c r="C12" s="27" t="inlineStr">
        <is>
          <t>Wolkenblatt Mittagsmenü</t>
        </is>
      </c>
      <c r="D12" s="27" t="inlineStr">
        <is>
          <t>Mittagsmenü</t>
        </is>
      </c>
      <c r="E12" s="27" t="inlineStr">
        <is>
          <t>Fiktives Team Wolkenblatt</t>
        </is>
      </c>
      <c r="F12" s="29" t="n">
        <v>30</v>
      </c>
      <c r="G12" s="29" t="n">
        <v>3</v>
      </c>
      <c r="H12" s="30" t="n">
        <v>3.2</v>
      </c>
      <c r="I12" s="30" t="n">
        <v>9.4</v>
      </c>
      <c r="J12" s="30" t="n">
        <v>2.8</v>
      </c>
      <c r="K12" s="30" t="n">
        <v>1</v>
      </c>
      <c r="L12" s="30" t="n">
        <v>0.8</v>
      </c>
      <c r="M12" s="33">
        <f>IF(COUNTA(H12:L12)=0,"",SUM(H12:L12))</f>
        <v/>
      </c>
      <c r="N12" s="41" t="n">
        <v>17</v>
      </c>
      <c r="O12" s="33">
        <f>IF(OR(F12="",N12=""),"",IFERROR(N12*Parameter!$B$4/F12,""))</f>
        <v/>
      </c>
      <c r="P12" s="33">
        <f>IF(M12="","",M12*Parameter!$B$5)</f>
        <v/>
      </c>
      <c r="Q12" s="33">
        <f>IF(OR(M12="",O12="",P12=""),"",SUM(M12,O12,P12))</f>
        <v/>
      </c>
      <c r="R12" s="30" t="n">
        <v>39</v>
      </c>
      <c r="S12" s="33">
        <f>IF(R12="","",IFERROR(R12/(1+Parameter!$B$6),""))</f>
        <v/>
      </c>
      <c r="T12" s="33">
        <f>IF(OR(S12="",Q12=""),"",S12-Q12)</f>
        <v/>
      </c>
      <c r="U12" s="34">
        <f>IF(OR(T12="",S12=""),"",IFERROR(T12/S12,""))</f>
        <v/>
      </c>
      <c r="V12" s="34">
        <f>IF(D12="","",IFERROR(VLOOKUP(D12,Parameter!$E$4:$F$7,2,FALSE),""))</f>
        <v/>
      </c>
      <c r="W12" s="33">
        <f>IF(OR(Q12="",V12=""),"",IFERROR(Q12/(1-V12)*(1+Parameter!$B$6),""))</f>
        <v/>
      </c>
      <c r="X12" s="33">
        <f>IF(OR(R12="",W12=""),"",R12-W12)</f>
        <v/>
      </c>
      <c r="Y12" s="33">
        <f>IF(OR(S12="",F12=""),"",S12*F12)</f>
        <v/>
      </c>
      <c r="Z12" s="33">
        <f>IF(OR(Q12="",F12=""),"",Q12*F12)</f>
        <v/>
      </c>
      <c r="AA12" s="33">
        <f>IF(OR(T12="",F12=""),"",T12*F12)</f>
        <v/>
      </c>
      <c r="AB12" s="27" t="inlineStr">
        <is>
          <t>Zurückgestellt</t>
        </is>
      </c>
      <c r="AC12" s="35">
        <f>IF(A12="","",IF(OR(B12="",C12="",D12="",E12="",F12="",G12="",M12="",N12="",R12="",AB12=""),"Angaben fehlen",IF(OR(B12&lt;Parameter!$B$9,B12&gt;Parameter!$B$10),"Außerhalb Planung",IF(F12&gt;Parameter!$B$8,"Kapazität überschritten",IF(OR(U12="",V12=""),"Marge nicht berechenbar",IF(U12&lt;V12-Parameter!$B$7,"Marge deutlich unter Ziel",IF(U12&lt;V12,"Marge unter Ziel","Im Ziel")))))))</f>
        <v/>
      </c>
    </row>
    <row r="13">
      <c r="A13" s="27" t="inlineStr">
        <is>
          <t>MK-26-009</t>
        </is>
      </c>
      <c r="B13" s="40" t="n">
        <v>46392</v>
      </c>
      <c r="C13" s="27" t="inlineStr">
        <is>
          <t>Samtfunke Genussfolge</t>
        </is>
      </c>
      <c r="D13" s="27" t="inlineStr">
        <is>
          <t>Abendmenü</t>
        </is>
      </c>
      <c r="E13" s="27" t="inlineStr">
        <is>
          <t>Fiktives Team Samtfunke</t>
        </is>
      </c>
      <c r="F13" s="29" t="n">
        <v>50</v>
      </c>
      <c r="G13" s="29" t="n">
        <v>4</v>
      </c>
      <c r="H13" s="30" t="n">
        <v>4.8</v>
      </c>
      <c r="I13" s="30" t="n">
        <v>13.6</v>
      </c>
      <c r="J13" s="30" t="n">
        <v>4.1</v>
      </c>
      <c r="K13" s="30" t="n">
        <v>2.3</v>
      </c>
      <c r="L13" s="30" t="n">
        <v>1</v>
      </c>
      <c r="M13" s="19">
        <f>IF(COUNTA(H13:L13)=0,"",SUM(H13:L13))</f>
        <v/>
      </c>
      <c r="N13" s="41" t="n">
        <v>20</v>
      </c>
      <c r="O13" s="19">
        <f>IF(OR(F13="",N13=""),"",IFERROR(N13*Parameter!$B$4/F13,""))</f>
        <v/>
      </c>
      <c r="P13" s="19">
        <f>IF(M13="","",M13*Parameter!$B$5)</f>
        <v/>
      </c>
      <c r="Q13" s="19">
        <f>IF(OR(M13="",O13="",P13=""),"",SUM(M13,O13,P13))</f>
        <v/>
      </c>
      <c r="R13" s="30" t="n">
        <v>86</v>
      </c>
      <c r="S13" s="19">
        <f>IF(R13="","",IFERROR(R13/(1+Parameter!$B$6),""))</f>
        <v/>
      </c>
      <c r="T13" s="19">
        <f>IF(OR(S13="",Q13=""),"",S13-Q13)</f>
        <v/>
      </c>
      <c r="U13" s="20">
        <f>IF(OR(T13="",S13=""),"",IFERROR(T13/S13,""))</f>
        <v/>
      </c>
      <c r="V13" s="20">
        <f>IF(D13="","",IFERROR(VLOOKUP(D13,Parameter!$E$4:$F$7,2,FALSE),""))</f>
        <v/>
      </c>
      <c r="W13" s="19">
        <f>IF(OR(Q13="",V13=""),"",IFERROR(Q13/(1-V13)*(1+Parameter!$B$6),""))</f>
        <v/>
      </c>
      <c r="X13" s="19">
        <f>IF(OR(R13="",W13=""),"",R13-W13)</f>
        <v/>
      </c>
      <c r="Y13" s="19">
        <f>IF(OR(S13="",F13=""),"",S13*F13)</f>
        <v/>
      </c>
      <c r="Z13" s="19">
        <f>IF(OR(Q13="",F13=""),"",Q13*F13)</f>
        <v/>
      </c>
      <c r="AA13" s="19">
        <f>IF(OR(T13="",F13=""),"",T13*F13)</f>
        <v/>
      </c>
      <c r="AB13" s="27" t="inlineStr">
        <is>
          <t>Intern geprüft</t>
        </is>
      </c>
      <c r="AC13" s="32">
        <f>IF(A13="","",IF(OR(B13="",C13="",D13="",E13="",F13="",G13="",M13="",N13="",R13="",AB13=""),"Angaben fehlen",IF(OR(B13&lt;Parameter!$B$9,B13&gt;Parameter!$B$10),"Außerhalb Planung",IF(F13&gt;Parameter!$B$8,"Kapazität überschritten",IF(OR(U13="",V13=""),"Marge nicht berechenbar",IF(U13&lt;V13-Parameter!$B$7,"Marge deutlich unter Ziel",IF(U13&lt;V13,"Marge unter Ziel","Im Ziel")))))))</f>
        <v/>
      </c>
    </row>
    <row r="14">
      <c r="A14" s="27" t="inlineStr">
        <is>
          <t>MK-26-010</t>
        </is>
      </c>
      <c r="B14" s="40" t="n">
        <v>46406</v>
      </c>
      <c r="C14" s="27" t="inlineStr">
        <is>
          <t>Kieselmond Bankettmenü</t>
        </is>
      </c>
      <c r="D14" s="27" t="inlineStr">
        <is>
          <t>Bankett</t>
        </is>
      </c>
      <c r="E14" s="27" t="inlineStr">
        <is>
          <t>Fiktives Team Kieselmond</t>
        </is>
      </c>
      <c r="F14" s="29" t="n">
        <v>110</v>
      </c>
      <c r="G14" s="29" t="n">
        <v>4</v>
      </c>
      <c r="H14" s="30" t="n">
        <v>5.1</v>
      </c>
      <c r="I14" s="30" t="n">
        <v>15.3</v>
      </c>
      <c r="J14" s="30" t="n">
        <v>4.5</v>
      </c>
      <c r="K14" s="30" t="n">
        <v>1.5</v>
      </c>
      <c r="L14" s="30" t="n">
        <v>0.9</v>
      </c>
      <c r="M14" s="33">
        <f>IF(COUNTA(H14:L14)=0,"",SUM(H14:L14))</f>
        <v/>
      </c>
      <c r="N14" s="41" t="n">
        <v>38</v>
      </c>
      <c r="O14" s="33">
        <f>IF(OR(F14="",N14=""),"",IFERROR(N14*Parameter!$B$4/F14,""))</f>
        <v/>
      </c>
      <c r="P14" s="33">
        <f>IF(M14="","",M14*Parameter!$B$5)</f>
        <v/>
      </c>
      <c r="Q14" s="33">
        <f>IF(OR(M14="",O14="",P14=""),"",SUM(M14,O14,P14))</f>
        <v/>
      </c>
      <c r="R14" s="30" t="n">
        <v>84</v>
      </c>
      <c r="S14" s="33">
        <f>IF(R14="","",IFERROR(R14/(1+Parameter!$B$6),""))</f>
        <v/>
      </c>
      <c r="T14" s="33">
        <f>IF(OR(S14="",Q14=""),"",S14-Q14)</f>
        <v/>
      </c>
      <c r="U14" s="34">
        <f>IF(OR(T14="",S14=""),"",IFERROR(T14/S14,""))</f>
        <v/>
      </c>
      <c r="V14" s="34">
        <f>IF(D14="","",IFERROR(VLOOKUP(D14,Parameter!$E$4:$F$7,2,FALSE),""))</f>
        <v/>
      </c>
      <c r="W14" s="33">
        <f>IF(OR(Q14="",V14=""),"",IFERROR(Q14/(1-V14)*(1+Parameter!$B$6),""))</f>
        <v/>
      </c>
      <c r="X14" s="33">
        <f>IF(OR(R14="",W14=""),"",R14-W14)</f>
        <v/>
      </c>
      <c r="Y14" s="33">
        <f>IF(OR(S14="",F14=""),"",S14*F14)</f>
        <v/>
      </c>
      <c r="Z14" s="33">
        <f>IF(OR(Q14="",F14=""),"",Q14*F14)</f>
        <v/>
      </c>
      <c r="AA14" s="33">
        <f>IF(OR(T14="",F14=""),"",T14*F14)</f>
        <v/>
      </c>
      <c r="AB14" s="27" t="inlineStr">
        <is>
          <t>Entwurf</t>
        </is>
      </c>
      <c r="AC14" s="35">
        <f>IF(A14="","",IF(OR(B14="",C14="",D14="",E14="",F14="",G14="",M14="",N14="",R14="",AB14=""),"Angaben fehlen",IF(OR(B14&lt;Parameter!$B$9,B14&gt;Parameter!$B$10),"Außerhalb Planung",IF(F14&gt;Parameter!$B$8,"Kapazität überschritten",IF(OR(U14="",V14=""),"Marge nicht berechenbar",IF(U14&lt;V14-Parameter!$B$7,"Marge deutlich unter Ziel",IF(U14&lt;V14,"Marge unter Ziel","Im Ziel")))))))</f>
        <v/>
      </c>
    </row>
    <row r="15">
      <c r="A15" s="27" t="n"/>
      <c r="B15" s="40" t="n"/>
      <c r="C15" s="27" t="n"/>
      <c r="D15" s="27" t="n"/>
      <c r="E15" s="27" t="n"/>
      <c r="F15" s="29" t="n"/>
      <c r="G15" s="29" t="n"/>
      <c r="H15" s="30" t="n"/>
      <c r="I15" s="30" t="n"/>
      <c r="J15" s="30" t="n"/>
      <c r="K15" s="30" t="n"/>
      <c r="L15" s="30" t="n"/>
      <c r="M15" s="19">
        <f>IF(COUNTA(H15:L15)=0,"",SUM(H15:L15))</f>
        <v/>
      </c>
      <c r="N15" s="41" t="n"/>
      <c r="O15" s="19">
        <f>IF(OR(F15="",N15=""),"",IFERROR(N15*Parameter!$B$4/F15,""))</f>
        <v/>
      </c>
      <c r="P15" s="19">
        <f>IF(M15="","",M15*Parameter!$B$5)</f>
        <v/>
      </c>
      <c r="Q15" s="19">
        <f>IF(OR(M15="",O15="",P15=""),"",SUM(M15,O15,P15))</f>
        <v/>
      </c>
      <c r="R15" s="30" t="n"/>
      <c r="S15" s="19">
        <f>IF(R15="","",IFERROR(R15/(1+Parameter!$B$6),""))</f>
        <v/>
      </c>
      <c r="T15" s="19">
        <f>IF(OR(S15="",Q15=""),"",S15-Q15)</f>
        <v/>
      </c>
      <c r="U15" s="20">
        <f>IF(OR(T15="",S15=""),"",IFERROR(T15/S15,""))</f>
        <v/>
      </c>
      <c r="V15" s="20">
        <f>IF(D15="","",IFERROR(VLOOKUP(D15,Parameter!$E$4:$F$7,2,FALSE),""))</f>
        <v/>
      </c>
      <c r="W15" s="19">
        <f>IF(OR(Q15="",V15=""),"",IFERROR(Q15/(1-V15)*(1+Parameter!$B$6),""))</f>
        <v/>
      </c>
      <c r="X15" s="19">
        <f>IF(OR(R15="",W15=""),"",R15-W15)</f>
        <v/>
      </c>
      <c r="Y15" s="19">
        <f>IF(OR(S15="",F15=""),"",S15*F15)</f>
        <v/>
      </c>
      <c r="Z15" s="19">
        <f>IF(OR(Q15="",F15=""),"",Q15*F15)</f>
        <v/>
      </c>
      <c r="AA15" s="19">
        <f>IF(OR(T15="",F15=""),"",T15*F15)</f>
        <v/>
      </c>
      <c r="AB15" s="27" t="n"/>
      <c r="AC15" s="32">
        <f>IF(A15="","",IF(OR(B15="",C15="",D15="",E15="",F15="",G15="",M15="",N15="",R15="",AB15=""),"Angaben fehlen",IF(OR(B15&lt;Parameter!$B$9,B15&gt;Parameter!$B$10),"Außerhalb Planung",IF(F15&gt;Parameter!$B$8,"Kapazität überschritten",IF(OR(U15="",V15=""),"Marge nicht berechenbar",IF(U15&lt;V15-Parameter!$B$7,"Marge deutlich unter Ziel",IF(U15&lt;V15,"Marge unter Ziel","Im Ziel")))))))</f>
        <v/>
      </c>
    </row>
    <row r="16">
      <c r="A16" s="27" t="n"/>
      <c r="B16" s="40" t="n"/>
      <c r="C16" s="27" t="n"/>
      <c r="D16" s="27" t="n"/>
      <c r="E16" s="27" t="n"/>
      <c r="F16" s="29" t="n"/>
      <c r="G16" s="29" t="n"/>
      <c r="H16" s="30" t="n"/>
      <c r="I16" s="30" t="n"/>
      <c r="J16" s="30" t="n"/>
      <c r="K16" s="30" t="n"/>
      <c r="L16" s="30" t="n"/>
      <c r="M16" s="33">
        <f>IF(COUNTA(H16:L16)=0,"",SUM(H16:L16))</f>
        <v/>
      </c>
      <c r="N16" s="41" t="n"/>
      <c r="O16" s="33">
        <f>IF(OR(F16="",N16=""),"",IFERROR(N16*Parameter!$B$4/F16,""))</f>
        <v/>
      </c>
      <c r="P16" s="33">
        <f>IF(M16="","",M16*Parameter!$B$5)</f>
        <v/>
      </c>
      <c r="Q16" s="33">
        <f>IF(OR(M16="",O16="",P16=""),"",SUM(M16,O16,P16))</f>
        <v/>
      </c>
      <c r="R16" s="30" t="n"/>
      <c r="S16" s="33">
        <f>IF(R16="","",IFERROR(R16/(1+Parameter!$B$6),""))</f>
        <v/>
      </c>
      <c r="T16" s="33">
        <f>IF(OR(S16="",Q16=""),"",S16-Q16)</f>
        <v/>
      </c>
      <c r="U16" s="34">
        <f>IF(OR(T16="",S16=""),"",IFERROR(T16/S16,""))</f>
        <v/>
      </c>
      <c r="V16" s="34">
        <f>IF(D16="","",IFERROR(VLOOKUP(D16,Parameter!$E$4:$F$7,2,FALSE),""))</f>
        <v/>
      </c>
      <c r="W16" s="33">
        <f>IF(OR(Q16="",V16=""),"",IFERROR(Q16/(1-V16)*(1+Parameter!$B$6),""))</f>
        <v/>
      </c>
      <c r="X16" s="33">
        <f>IF(OR(R16="",W16=""),"",R16-W16)</f>
        <v/>
      </c>
      <c r="Y16" s="33">
        <f>IF(OR(S16="",F16=""),"",S16*F16)</f>
        <v/>
      </c>
      <c r="Z16" s="33">
        <f>IF(OR(Q16="",F16=""),"",Q16*F16)</f>
        <v/>
      </c>
      <c r="AA16" s="33">
        <f>IF(OR(T16="",F16=""),"",T16*F16)</f>
        <v/>
      </c>
      <c r="AB16" s="27" t="n"/>
      <c r="AC16" s="35">
        <f>IF(A16="","",IF(OR(B16="",C16="",D16="",E16="",F16="",G16="",M16="",N16="",R16="",AB16=""),"Angaben fehlen",IF(OR(B16&lt;Parameter!$B$9,B16&gt;Parameter!$B$10),"Außerhalb Planung",IF(F16&gt;Parameter!$B$8,"Kapazität überschritten",IF(OR(U16="",V16=""),"Marge nicht berechenbar",IF(U16&lt;V16-Parameter!$B$7,"Marge deutlich unter Ziel",IF(U16&lt;V16,"Marge unter Ziel","Im Ziel")))))))</f>
        <v/>
      </c>
    </row>
    <row r="17">
      <c r="A17" s="27" t="n"/>
      <c r="B17" s="40" t="n"/>
      <c r="C17" s="27" t="n"/>
      <c r="D17" s="27" t="n"/>
      <c r="E17" s="27" t="n"/>
      <c r="F17" s="29" t="n"/>
      <c r="G17" s="29" t="n"/>
      <c r="H17" s="30" t="n"/>
      <c r="I17" s="30" t="n"/>
      <c r="J17" s="30" t="n"/>
      <c r="K17" s="30" t="n"/>
      <c r="L17" s="30" t="n"/>
      <c r="M17" s="19">
        <f>IF(COUNTA(H17:L17)=0,"",SUM(H17:L17))</f>
        <v/>
      </c>
      <c r="N17" s="41" t="n"/>
      <c r="O17" s="19">
        <f>IF(OR(F17="",N17=""),"",IFERROR(N17*Parameter!$B$4/F17,""))</f>
        <v/>
      </c>
      <c r="P17" s="19">
        <f>IF(M17="","",M17*Parameter!$B$5)</f>
        <v/>
      </c>
      <c r="Q17" s="19">
        <f>IF(OR(M17="",O17="",P17=""),"",SUM(M17,O17,P17))</f>
        <v/>
      </c>
      <c r="R17" s="30" t="n"/>
      <c r="S17" s="19">
        <f>IF(R17="","",IFERROR(R17/(1+Parameter!$B$6),""))</f>
        <v/>
      </c>
      <c r="T17" s="19">
        <f>IF(OR(S17="",Q17=""),"",S17-Q17)</f>
        <v/>
      </c>
      <c r="U17" s="20">
        <f>IF(OR(T17="",S17=""),"",IFERROR(T17/S17,""))</f>
        <v/>
      </c>
      <c r="V17" s="20">
        <f>IF(D17="","",IFERROR(VLOOKUP(D17,Parameter!$E$4:$F$7,2,FALSE),""))</f>
        <v/>
      </c>
      <c r="W17" s="19">
        <f>IF(OR(Q17="",V17=""),"",IFERROR(Q17/(1-V17)*(1+Parameter!$B$6),""))</f>
        <v/>
      </c>
      <c r="X17" s="19">
        <f>IF(OR(R17="",W17=""),"",R17-W17)</f>
        <v/>
      </c>
      <c r="Y17" s="19">
        <f>IF(OR(S17="",F17=""),"",S17*F17)</f>
        <v/>
      </c>
      <c r="Z17" s="19">
        <f>IF(OR(Q17="",F17=""),"",Q17*F17)</f>
        <v/>
      </c>
      <c r="AA17" s="19">
        <f>IF(OR(T17="",F17=""),"",T17*F17)</f>
        <v/>
      </c>
      <c r="AB17" s="27" t="n"/>
      <c r="AC17" s="32">
        <f>IF(A17="","",IF(OR(B17="",C17="",D17="",E17="",F17="",G17="",M17="",N17="",R17="",AB17=""),"Angaben fehlen",IF(OR(B17&lt;Parameter!$B$9,B17&gt;Parameter!$B$10),"Außerhalb Planung",IF(F17&gt;Parameter!$B$8,"Kapazität überschritten",IF(OR(U17="",V17=""),"Marge nicht berechenbar",IF(U17&lt;V17-Parameter!$B$7,"Marge deutlich unter Ziel",IF(U17&lt;V17,"Marge unter Ziel","Im Ziel")))))))</f>
        <v/>
      </c>
    </row>
    <row r="18">
      <c r="A18" s="27" t="n"/>
      <c r="B18" s="40" t="n"/>
      <c r="C18" s="27" t="n"/>
      <c r="D18" s="27" t="n"/>
      <c r="E18" s="27" t="n"/>
      <c r="F18" s="29" t="n"/>
      <c r="G18" s="29" t="n"/>
      <c r="H18" s="30" t="n"/>
      <c r="I18" s="30" t="n"/>
      <c r="J18" s="30" t="n"/>
      <c r="K18" s="30" t="n"/>
      <c r="L18" s="30" t="n"/>
      <c r="M18" s="33">
        <f>IF(COUNTA(H18:L18)=0,"",SUM(H18:L18))</f>
        <v/>
      </c>
      <c r="N18" s="41" t="n"/>
      <c r="O18" s="33">
        <f>IF(OR(F18="",N18=""),"",IFERROR(N18*Parameter!$B$4/F18,""))</f>
        <v/>
      </c>
      <c r="P18" s="33">
        <f>IF(M18="","",M18*Parameter!$B$5)</f>
        <v/>
      </c>
      <c r="Q18" s="33">
        <f>IF(OR(M18="",O18="",P18=""),"",SUM(M18,O18,P18))</f>
        <v/>
      </c>
      <c r="R18" s="30" t="n"/>
      <c r="S18" s="33">
        <f>IF(R18="","",IFERROR(R18/(1+Parameter!$B$6),""))</f>
        <v/>
      </c>
      <c r="T18" s="33">
        <f>IF(OR(S18="",Q18=""),"",S18-Q18)</f>
        <v/>
      </c>
      <c r="U18" s="34">
        <f>IF(OR(T18="",S18=""),"",IFERROR(T18/S18,""))</f>
        <v/>
      </c>
      <c r="V18" s="34">
        <f>IF(D18="","",IFERROR(VLOOKUP(D18,Parameter!$E$4:$F$7,2,FALSE),""))</f>
        <v/>
      </c>
      <c r="W18" s="33">
        <f>IF(OR(Q18="",V18=""),"",IFERROR(Q18/(1-V18)*(1+Parameter!$B$6),""))</f>
        <v/>
      </c>
      <c r="X18" s="33">
        <f>IF(OR(R18="",W18=""),"",R18-W18)</f>
        <v/>
      </c>
      <c r="Y18" s="33">
        <f>IF(OR(S18="",F18=""),"",S18*F18)</f>
        <v/>
      </c>
      <c r="Z18" s="33">
        <f>IF(OR(Q18="",F18=""),"",Q18*F18)</f>
        <v/>
      </c>
      <c r="AA18" s="33">
        <f>IF(OR(T18="",F18=""),"",T18*F18)</f>
        <v/>
      </c>
      <c r="AB18" s="27" t="n"/>
      <c r="AC18" s="35">
        <f>IF(A18="","",IF(OR(B18="",C18="",D18="",E18="",F18="",G18="",M18="",N18="",R18="",AB18=""),"Angaben fehlen",IF(OR(B18&lt;Parameter!$B$9,B18&gt;Parameter!$B$10),"Außerhalb Planung",IF(F18&gt;Parameter!$B$8,"Kapazität überschritten",IF(OR(U18="",V18=""),"Marge nicht berechenbar",IF(U18&lt;V18-Parameter!$B$7,"Marge deutlich unter Ziel",IF(U18&lt;V18,"Marge unter Ziel","Im Ziel")))))))</f>
        <v/>
      </c>
    </row>
    <row r="19">
      <c r="A19" s="27" t="n"/>
      <c r="B19" s="40" t="n"/>
      <c r="C19" s="27" t="n"/>
      <c r="D19" s="27" t="n"/>
      <c r="E19" s="27" t="n"/>
      <c r="F19" s="29" t="n"/>
      <c r="G19" s="29" t="n"/>
      <c r="H19" s="30" t="n"/>
      <c r="I19" s="30" t="n"/>
      <c r="J19" s="30" t="n"/>
      <c r="K19" s="30" t="n"/>
      <c r="L19" s="30" t="n"/>
      <c r="M19" s="19">
        <f>IF(COUNTA(H19:L19)=0,"",SUM(H19:L19))</f>
        <v/>
      </c>
      <c r="N19" s="41" t="n"/>
      <c r="O19" s="19">
        <f>IF(OR(F19="",N19=""),"",IFERROR(N19*Parameter!$B$4/F19,""))</f>
        <v/>
      </c>
      <c r="P19" s="19">
        <f>IF(M19="","",M19*Parameter!$B$5)</f>
        <v/>
      </c>
      <c r="Q19" s="19">
        <f>IF(OR(M19="",O19="",P19=""),"",SUM(M19,O19,P19))</f>
        <v/>
      </c>
      <c r="R19" s="30" t="n"/>
      <c r="S19" s="19">
        <f>IF(R19="","",IFERROR(R19/(1+Parameter!$B$6),""))</f>
        <v/>
      </c>
      <c r="T19" s="19">
        <f>IF(OR(S19="",Q19=""),"",S19-Q19)</f>
        <v/>
      </c>
      <c r="U19" s="20">
        <f>IF(OR(T19="",S19=""),"",IFERROR(T19/S19,""))</f>
        <v/>
      </c>
      <c r="V19" s="20">
        <f>IF(D19="","",IFERROR(VLOOKUP(D19,Parameter!$E$4:$F$7,2,FALSE),""))</f>
        <v/>
      </c>
      <c r="W19" s="19">
        <f>IF(OR(Q19="",V19=""),"",IFERROR(Q19/(1-V19)*(1+Parameter!$B$6),""))</f>
        <v/>
      </c>
      <c r="X19" s="19">
        <f>IF(OR(R19="",W19=""),"",R19-W19)</f>
        <v/>
      </c>
      <c r="Y19" s="19">
        <f>IF(OR(S19="",F19=""),"",S19*F19)</f>
        <v/>
      </c>
      <c r="Z19" s="19">
        <f>IF(OR(Q19="",F19=""),"",Q19*F19)</f>
        <v/>
      </c>
      <c r="AA19" s="19">
        <f>IF(OR(T19="",F19=""),"",T19*F19)</f>
        <v/>
      </c>
      <c r="AB19" s="27" t="n"/>
      <c r="AC19" s="32">
        <f>IF(A19="","",IF(OR(B19="",C19="",D19="",E19="",F19="",G19="",M19="",N19="",R19="",AB19=""),"Angaben fehlen",IF(OR(B19&lt;Parameter!$B$9,B19&gt;Parameter!$B$10),"Außerhalb Planung",IF(F19&gt;Parameter!$B$8,"Kapazität überschritten",IF(OR(U19="",V19=""),"Marge nicht berechenbar",IF(U19&lt;V19-Parameter!$B$7,"Marge deutlich unter Ziel",IF(U19&lt;V19,"Marge unter Ziel","Im Ziel")))))))</f>
        <v/>
      </c>
    </row>
    <row r="20">
      <c r="A20" s="27" t="n"/>
      <c r="B20" s="40" t="n"/>
      <c r="C20" s="27" t="n"/>
      <c r="D20" s="27" t="n"/>
      <c r="E20" s="27" t="n"/>
      <c r="F20" s="29" t="n"/>
      <c r="G20" s="29" t="n"/>
      <c r="H20" s="30" t="n"/>
      <c r="I20" s="30" t="n"/>
      <c r="J20" s="30" t="n"/>
      <c r="K20" s="30" t="n"/>
      <c r="L20" s="30" t="n"/>
      <c r="M20" s="33">
        <f>IF(COUNTA(H20:L20)=0,"",SUM(H20:L20))</f>
        <v/>
      </c>
      <c r="N20" s="41" t="n"/>
      <c r="O20" s="33">
        <f>IF(OR(F20="",N20=""),"",IFERROR(N20*Parameter!$B$4/F20,""))</f>
        <v/>
      </c>
      <c r="P20" s="33">
        <f>IF(M20="","",M20*Parameter!$B$5)</f>
        <v/>
      </c>
      <c r="Q20" s="33">
        <f>IF(OR(M20="",O20="",P20=""),"",SUM(M20,O20,P20))</f>
        <v/>
      </c>
      <c r="R20" s="30" t="n"/>
      <c r="S20" s="33">
        <f>IF(R20="","",IFERROR(R20/(1+Parameter!$B$6),""))</f>
        <v/>
      </c>
      <c r="T20" s="33">
        <f>IF(OR(S20="",Q20=""),"",S20-Q20)</f>
        <v/>
      </c>
      <c r="U20" s="34">
        <f>IF(OR(T20="",S20=""),"",IFERROR(T20/S20,""))</f>
        <v/>
      </c>
      <c r="V20" s="34">
        <f>IF(D20="","",IFERROR(VLOOKUP(D20,Parameter!$E$4:$F$7,2,FALSE),""))</f>
        <v/>
      </c>
      <c r="W20" s="33">
        <f>IF(OR(Q20="",V20=""),"",IFERROR(Q20/(1-V20)*(1+Parameter!$B$6),""))</f>
        <v/>
      </c>
      <c r="X20" s="33">
        <f>IF(OR(R20="",W20=""),"",R20-W20)</f>
        <v/>
      </c>
      <c r="Y20" s="33">
        <f>IF(OR(S20="",F20=""),"",S20*F20)</f>
        <v/>
      </c>
      <c r="Z20" s="33">
        <f>IF(OR(Q20="",F20=""),"",Q20*F20)</f>
        <v/>
      </c>
      <c r="AA20" s="33">
        <f>IF(OR(T20="",F20=""),"",T20*F20)</f>
        <v/>
      </c>
      <c r="AB20" s="27" t="n"/>
      <c r="AC20" s="35">
        <f>IF(A20="","",IF(OR(B20="",C20="",D20="",E20="",F20="",G20="",M20="",N20="",R20="",AB20=""),"Angaben fehlen",IF(OR(B20&lt;Parameter!$B$9,B20&gt;Parameter!$B$10),"Außerhalb Planung",IF(F20&gt;Parameter!$B$8,"Kapazität überschritten",IF(OR(U20="",V20=""),"Marge nicht berechenbar",IF(U20&lt;V20-Parameter!$B$7,"Marge deutlich unter Ziel",IF(U20&lt;V20,"Marge unter Ziel","Im Ziel")))))))</f>
        <v/>
      </c>
    </row>
    <row r="21">
      <c r="A21" s="27" t="n"/>
      <c r="B21" s="40" t="n"/>
      <c r="C21" s="27" t="n"/>
      <c r="D21" s="27" t="n"/>
      <c r="E21" s="27" t="n"/>
      <c r="F21" s="29" t="n"/>
      <c r="G21" s="29" t="n"/>
      <c r="H21" s="30" t="n"/>
      <c r="I21" s="30" t="n"/>
      <c r="J21" s="30" t="n"/>
      <c r="K21" s="30" t="n"/>
      <c r="L21" s="30" t="n"/>
      <c r="M21" s="19">
        <f>IF(COUNTA(H21:L21)=0,"",SUM(H21:L21))</f>
        <v/>
      </c>
      <c r="N21" s="41" t="n"/>
      <c r="O21" s="19">
        <f>IF(OR(F21="",N21=""),"",IFERROR(N21*Parameter!$B$4/F21,""))</f>
        <v/>
      </c>
      <c r="P21" s="19">
        <f>IF(M21="","",M21*Parameter!$B$5)</f>
        <v/>
      </c>
      <c r="Q21" s="19">
        <f>IF(OR(M21="",O21="",P21=""),"",SUM(M21,O21,P21))</f>
        <v/>
      </c>
      <c r="R21" s="30" t="n"/>
      <c r="S21" s="19">
        <f>IF(R21="","",IFERROR(R21/(1+Parameter!$B$6),""))</f>
        <v/>
      </c>
      <c r="T21" s="19">
        <f>IF(OR(S21="",Q21=""),"",S21-Q21)</f>
        <v/>
      </c>
      <c r="U21" s="20">
        <f>IF(OR(T21="",S21=""),"",IFERROR(T21/S21,""))</f>
        <v/>
      </c>
      <c r="V21" s="20">
        <f>IF(D21="","",IFERROR(VLOOKUP(D21,Parameter!$E$4:$F$7,2,FALSE),""))</f>
        <v/>
      </c>
      <c r="W21" s="19">
        <f>IF(OR(Q21="",V21=""),"",IFERROR(Q21/(1-V21)*(1+Parameter!$B$6),""))</f>
        <v/>
      </c>
      <c r="X21" s="19">
        <f>IF(OR(R21="",W21=""),"",R21-W21)</f>
        <v/>
      </c>
      <c r="Y21" s="19">
        <f>IF(OR(S21="",F21=""),"",S21*F21)</f>
        <v/>
      </c>
      <c r="Z21" s="19">
        <f>IF(OR(Q21="",F21=""),"",Q21*F21)</f>
        <v/>
      </c>
      <c r="AA21" s="19">
        <f>IF(OR(T21="",F21=""),"",T21*F21)</f>
        <v/>
      </c>
      <c r="AB21" s="27" t="n"/>
      <c r="AC21" s="32">
        <f>IF(A21="","",IF(OR(B21="",C21="",D21="",E21="",F21="",G21="",M21="",N21="",R21="",AB21=""),"Angaben fehlen",IF(OR(B21&lt;Parameter!$B$9,B21&gt;Parameter!$B$10),"Außerhalb Planung",IF(F21&gt;Parameter!$B$8,"Kapazität überschritten",IF(OR(U21="",V21=""),"Marge nicht berechenbar",IF(U21&lt;V21-Parameter!$B$7,"Marge deutlich unter Ziel",IF(U21&lt;V21,"Marge unter Ziel","Im Ziel")))))))</f>
        <v/>
      </c>
    </row>
    <row r="22">
      <c r="A22" s="27" t="n"/>
      <c r="B22" s="40" t="n"/>
      <c r="C22" s="27" t="n"/>
      <c r="D22" s="27" t="n"/>
      <c r="E22" s="27" t="n"/>
      <c r="F22" s="29" t="n"/>
      <c r="G22" s="29" t="n"/>
      <c r="H22" s="30" t="n"/>
      <c r="I22" s="30" t="n"/>
      <c r="J22" s="30" t="n"/>
      <c r="K22" s="30" t="n"/>
      <c r="L22" s="30" t="n"/>
      <c r="M22" s="33">
        <f>IF(COUNTA(H22:L22)=0,"",SUM(H22:L22))</f>
        <v/>
      </c>
      <c r="N22" s="41" t="n"/>
      <c r="O22" s="33">
        <f>IF(OR(F22="",N22=""),"",IFERROR(N22*Parameter!$B$4/F22,""))</f>
        <v/>
      </c>
      <c r="P22" s="33">
        <f>IF(M22="","",M22*Parameter!$B$5)</f>
        <v/>
      </c>
      <c r="Q22" s="33">
        <f>IF(OR(M22="",O22="",P22=""),"",SUM(M22,O22,P22))</f>
        <v/>
      </c>
      <c r="R22" s="30" t="n"/>
      <c r="S22" s="33">
        <f>IF(R22="","",IFERROR(R22/(1+Parameter!$B$6),""))</f>
        <v/>
      </c>
      <c r="T22" s="33">
        <f>IF(OR(S22="",Q22=""),"",S22-Q22)</f>
        <v/>
      </c>
      <c r="U22" s="34">
        <f>IF(OR(T22="",S22=""),"",IFERROR(T22/S22,""))</f>
        <v/>
      </c>
      <c r="V22" s="34">
        <f>IF(D22="","",IFERROR(VLOOKUP(D22,Parameter!$E$4:$F$7,2,FALSE),""))</f>
        <v/>
      </c>
      <c r="W22" s="33">
        <f>IF(OR(Q22="",V22=""),"",IFERROR(Q22/(1-V22)*(1+Parameter!$B$6),""))</f>
        <v/>
      </c>
      <c r="X22" s="33">
        <f>IF(OR(R22="",W22=""),"",R22-W22)</f>
        <v/>
      </c>
      <c r="Y22" s="33">
        <f>IF(OR(S22="",F22=""),"",S22*F22)</f>
        <v/>
      </c>
      <c r="Z22" s="33">
        <f>IF(OR(Q22="",F22=""),"",Q22*F22)</f>
        <v/>
      </c>
      <c r="AA22" s="33">
        <f>IF(OR(T22="",F22=""),"",T22*F22)</f>
        <v/>
      </c>
      <c r="AB22" s="27" t="n"/>
      <c r="AC22" s="35">
        <f>IF(A22="","",IF(OR(B22="",C22="",D22="",E22="",F22="",G22="",M22="",N22="",R22="",AB22=""),"Angaben fehlen",IF(OR(B22&lt;Parameter!$B$9,B22&gt;Parameter!$B$10),"Außerhalb Planung",IF(F22&gt;Parameter!$B$8,"Kapazität überschritten",IF(OR(U22="",V22=""),"Marge nicht berechenbar",IF(U22&lt;V22-Parameter!$B$7,"Marge deutlich unter Ziel",IF(U22&lt;V22,"Marge unter Ziel","Im Ziel")))))))</f>
        <v/>
      </c>
    </row>
    <row r="23">
      <c r="A23" s="27" t="n"/>
      <c r="B23" s="40" t="n"/>
      <c r="C23" s="27" t="n"/>
      <c r="D23" s="27" t="n"/>
      <c r="E23" s="27" t="n"/>
      <c r="F23" s="29" t="n"/>
      <c r="G23" s="29" t="n"/>
      <c r="H23" s="30" t="n"/>
      <c r="I23" s="30" t="n"/>
      <c r="J23" s="30" t="n"/>
      <c r="K23" s="30" t="n"/>
      <c r="L23" s="30" t="n"/>
      <c r="M23" s="19">
        <f>IF(COUNTA(H23:L23)=0,"",SUM(H23:L23))</f>
        <v/>
      </c>
      <c r="N23" s="41" t="n"/>
      <c r="O23" s="19">
        <f>IF(OR(F23="",N23=""),"",IFERROR(N23*Parameter!$B$4/F23,""))</f>
        <v/>
      </c>
      <c r="P23" s="19">
        <f>IF(M23="","",M23*Parameter!$B$5)</f>
        <v/>
      </c>
      <c r="Q23" s="19">
        <f>IF(OR(M23="",O23="",P23=""),"",SUM(M23,O23,P23))</f>
        <v/>
      </c>
      <c r="R23" s="30" t="n"/>
      <c r="S23" s="19">
        <f>IF(R23="","",IFERROR(R23/(1+Parameter!$B$6),""))</f>
        <v/>
      </c>
      <c r="T23" s="19">
        <f>IF(OR(S23="",Q23=""),"",S23-Q23)</f>
        <v/>
      </c>
      <c r="U23" s="20">
        <f>IF(OR(T23="",S23=""),"",IFERROR(T23/S23,""))</f>
        <v/>
      </c>
      <c r="V23" s="20">
        <f>IF(D23="","",IFERROR(VLOOKUP(D23,Parameter!$E$4:$F$7,2,FALSE),""))</f>
        <v/>
      </c>
      <c r="W23" s="19">
        <f>IF(OR(Q23="",V23=""),"",IFERROR(Q23/(1-V23)*(1+Parameter!$B$6),""))</f>
        <v/>
      </c>
      <c r="X23" s="19">
        <f>IF(OR(R23="",W23=""),"",R23-W23)</f>
        <v/>
      </c>
      <c r="Y23" s="19">
        <f>IF(OR(S23="",F23=""),"",S23*F23)</f>
        <v/>
      </c>
      <c r="Z23" s="19">
        <f>IF(OR(Q23="",F23=""),"",Q23*F23)</f>
        <v/>
      </c>
      <c r="AA23" s="19">
        <f>IF(OR(T23="",F23=""),"",T23*F23)</f>
        <v/>
      </c>
      <c r="AB23" s="27" t="n"/>
      <c r="AC23" s="32">
        <f>IF(A23="","",IF(OR(B23="",C23="",D23="",E23="",F23="",G23="",M23="",N23="",R23="",AB23=""),"Angaben fehlen",IF(OR(B23&lt;Parameter!$B$9,B23&gt;Parameter!$B$10),"Außerhalb Planung",IF(F23&gt;Parameter!$B$8,"Kapazität überschritten",IF(OR(U23="",V23=""),"Marge nicht berechenbar",IF(U23&lt;V23-Parameter!$B$7,"Marge deutlich unter Ziel",IF(U23&lt;V23,"Marge unter Ziel","Im Ziel")))))))</f>
        <v/>
      </c>
    </row>
    <row r="24">
      <c r="A24" s="27" t="n"/>
      <c r="B24" s="40" t="n"/>
      <c r="C24" s="27" t="n"/>
      <c r="D24" s="27" t="n"/>
      <c r="E24" s="27" t="n"/>
      <c r="F24" s="29" t="n"/>
      <c r="G24" s="29" t="n"/>
      <c r="H24" s="30" t="n"/>
      <c r="I24" s="30" t="n"/>
      <c r="J24" s="30" t="n"/>
      <c r="K24" s="30" t="n"/>
      <c r="L24" s="30" t="n"/>
      <c r="M24" s="33">
        <f>IF(COUNTA(H24:L24)=0,"",SUM(H24:L24))</f>
        <v/>
      </c>
      <c r="N24" s="41" t="n"/>
      <c r="O24" s="33">
        <f>IF(OR(F24="",N24=""),"",IFERROR(N24*Parameter!$B$4/F24,""))</f>
        <v/>
      </c>
      <c r="P24" s="33">
        <f>IF(M24="","",M24*Parameter!$B$5)</f>
        <v/>
      </c>
      <c r="Q24" s="33">
        <f>IF(OR(M24="",O24="",P24=""),"",SUM(M24,O24,P24))</f>
        <v/>
      </c>
      <c r="R24" s="30" t="n"/>
      <c r="S24" s="33">
        <f>IF(R24="","",IFERROR(R24/(1+Parameter!$B$6),""))</f>
        <v/>
      </c>
      <c r="T24" s="33">
        <f>IF(OR(S24="",Q24=""),"",S24-Q24)</f>
        <v/>
      </c>
      <c r="U24" s="34">
        <f>IF(OR(T24="",S24=""),"",IFERROR(T24/S24,""))</f>
        <v/>
      </c>
      <c r="V24" s="34">
        <f>IF(D24="","",IFERROR(VLOOKUP(D24,Parameter!$E$4:$F$7,2,FALSE),""))</f>
        <v/>
      </c>
      <c r="W24" s="33">
        <f>IF(OR(Q24="",V24=""),"",IFERROR(Q24/(1-V24)*(1+Parameter!$B$6),""))</f>
        <v/>
      </c>
      <c r="X24" s="33">
        <f>IF(OR(R24="",W24=""),"",R24-W24)</f>
        <v/>
      </c>
      <c r="Y24" s="33">
        <f>IF(OR(S24="",F24=""),"",S24*F24)</f>
        <v/>
      </c>
      <c r="Z24" s="33">
        <f>IF(OR(Q24="",F24=""),"",Q24*F24)</f>
        <v/>
      </c>
      <c r="AA24" s="33">
        <f>IF(OR(T24="",F24=""),"",T24*F24)</f>
        <v/>
      </c>
      <c r="AB24" s="27" t="n"/>
      <c r="AC24" s="35">
        <f>IF(A24="","",IF(OR(B24="",C24="",D24="",E24="",F24="",G24="",M24="",N24="",R24="",AB24=""),"Angaben fehlen",IF(OR(B24&lt;Parameter!$B$9,B24&gt;Parameter!$B$10),"Außerhalb Planung",IF(F24&gt;Parameter!$B$8,"Kapazität überschritten",IF(OR(U24="",V24=""),"Marge nicht berechenbar",IF(U24&lt;V24-Parameter!$B$7,"Marge deutlich unter Ziel",IF(U24&lt;V24,"Marge unter Ziel","Im Ziel")))))))</f>
        <v/>
      </c>
    </row>
    <row r="25">
      <c r="A25" s="27" t="n"/>
      <c r="B25" s="40" t="n"/>
      <c r="C25" s="27" t="n"/>
      <c r="D25" s="27" t="n"/>
      <c r="E25" s="27" t="n"/>
      <c r="F25" s="29" t="n"/>
      <c r="G25" s="29" t="n"/>
      <c r="H25" s="30" t="n"/>
      <c r="I25" s="30" t="n"/>
      <c r="J25" s="30" t="n"/>
      <c r="K25" s="30" t="n"/>
      <c r="L25" s="30" t="n"/>
      <c r="M25" s="19">
        <f>IF(COUNTA(H25:L25)=0,"",SUM(H25:L25))</f>
        <v/>
      </c>
      <c r="N25" s="41" t="n"/>
      <c r="O25" s="19">
        <f>IF(OR(F25="",N25=""),"",IFERROR(N25*Parameter!$B$4/F25,""))</f>
        <v/>
      </c>
      <c r="P25" s="19">
        <f>IF(M25="","",M25*Parameter!$B$5)</f>
        <v/>
      </c>
      <c r="Q25" s="19">
        <f>IF(OR(M25="",O25="",P25=""),"",SUM(M25,O25,P25))</f>
        <v/>
      </c>
      <c r="R25" s="30" t="n"/>
      <c r="S25" s="19">
        <f>IF(R25="","",IFERROR(R25/(1+Parameter!$B$6),""))</f>
        <v/>
      </c>
      <c r="T25" s="19">
        <f>IF(OR(S25="",Q25=""),"",S25-Q25)</f>
        <v/>
      </c>
      <c r="U25" s="20">
        <f>IF(OR(T25="",S25=""),"",IFERROR(T25/S25,""))</f>
        <v/>
      </c>
      <c r="V25" s="20">
        <f>IF(D25="","",IFERROR(VLOOKUP(D25,Parameter!$E$4:$F$7,2,FALSE),""))</f>
        <v/>
      </c>
      <c r="W25" s="19">
        <f>IF(OR(Q25="",V25=""),"",IFERROR(Q25/(1-V25)*(1+Parameter!$B$6),""))</f>
        <v/>
      </c>
      <c r="X25" s="19">
        <f>IF(OR(R25="",W25=""),"",R25-W25)</f>
        <v/>
      </c>
      <c r="Y25" s="19">
        <f>IF(OR(S25="",F25=""),"",S25*F25)</f>
        <v/>
      </c>
      <c r="Z25" s="19">
        <f>IF(OR(Q25="",F25=""),"",Q25*F25)</f>
        <v/>
      </c>
      <c r="AA25" s="19">
        <f>IF(OR(T25="",F25=""),"",T25*F25)</f>
        <v/>
      </c>
      <c r="AB25" s="27" t="n"/>
      <c r="AC25" s="32">
        <f>IF(A25="","",IF(OR(B25="",C25="",D25="",E25="",F25="",G25="",M25="",N25="",R25="",AB25=""),"Angaben fehlen",IF(OR(B25&lt;Parameter!$B$9,B25&gt;Parameter!$B$10),"Außerhalb Planung",IF(F25&gt;Parameter!$B$8,"Kapazität überschritten",IF(OR(U25="",V25=""),"Marge nicht berechenbar",IF(U25&lt;V25-Parameter!$B$7,"Marge deutlich unter Ziel",IF(U25&lt;V25,"Marge unter Ziel","Im Ziel")))))))</f>
        <v/>
      </c>
    </row>
    <row r="26">
      <c r="A26" s="27" t="n"/>
      <c r="B26" s="40" t="n"/>
      <c r="C26" s="27" t="n"/>
      <c r="D26" s="27" t="n"/>
      <c r="E26" s="27" t="n"/>
      <c r="F26" s="29" t="n"/>
      <c r="G26" s="29" t="n"/>
      <c r="H26" s="30" t="n"/>
      <c r="I26" s="30" t="n"/>
      <c r="J26" s="30" t="n"/>
      <c r="K26" s="30" t="n"/>
      <c r="L26" s="30" t="n"/>
      <c r="M26" s="33">
        <f>IF(COUNTA(H26:L26)=0,"",SUM(H26:L26))</f>
        <v/>
      </c>
      <c r="N26" s="41" t="n"/>
      <c r="O26" s="33">
        <f>IF(OR(F26="",N26=""),"",IFERROR(N26*Parameter!$B$4/F26,""))</f>
        <v/>
      </c>
      <c r="P26" s="33">
        <f>IF(M26="","",M26*Parameter!$B$5)</f>
        <v/>
      </c>
      <c r="Q26" s="33">
        <f>IF(OR(M26="",O26="",P26=""),"",SUM(M26,O26,P26))</f>
        <v/>
      </c>
      <c r="R26" s="30" t="n"/>
      <c r="S26" s="33">
        <f>IF(R26="","",IFERROR(R26/(1+Parameter!$B$6),""))</f>
        <v/>
      </c>
      <c r="T26" s="33">
        <f>IF(OR(S26="",Q26=""),"",S26-Q26)</f>
        <v/>
      </c>
      <c r="U26" s="34">
        <f>IF(OR(T26="",S26=""),"",IFERROR(T26/S26,""))</f>
        <v/>
      </c>
      <c r="V26" s="34">
        <f>IF(D26="","",IFERROR(VLOOKUP(D26,Parameter!$E$4:$F$7,2,FALSE),""))</f>
        <v/>
      </c>
      <c r="W26" s="33">
        <f>IF(OR(Q26="",V26=""),"",IFERROR(Q26/(1-V26)*(1+Parameter!$B$6),""))</f>
        <v/>
      </c>
      <c r="X26" s="33">
        <f>IF(OR(R26="",W26=""),"",R26-W26)</f>
        <v/>
      </c>
      <c r="Y26" s="33">
        <f>IF(OR(S26="",F26=""),"",S26*F26)</f>
        <v/>
      </c>
      <c r="Z26" s="33">
        <f>IF(OR(Q26="",F26=""),"",Q26*F26)</f>
        <v/>
      </c>
      <c r="AA26" s="33">
        <f>IF(OR(T26="",F26=""),"",T26*F26)</f>
        <v/>
      </c>
      <c r="AB26" s="27" t="n"/>
      <c r="AC26" s="35">
        <f>IF(A26="","",IF(OR(B26="",C26="",D26="",E26="",F26="",G26="",M26="",N26="",R26="",AB26=""),"Angaben fehlen",IF(OR(B26&lt;Parameter!$B$9,B26&gt;Parameter!$B$10),"Außerhalb Planung",IF(F26&gt;Parameter!$B$8,"Kapazität überschritten",IF(OR(U26="",V26=""),"Marge nicht berechenbar",IF(U26&lt;V26-Parameter!$B$7,"Marge deutlich unter Ziel",IF(U26&lt;V26,"Marge unter Ziel","Im Ziel")))))))</f>
        <v/>
      </c>
    </row>
    <row r="27">
      <c r="A27" s="27" t="n"/>
      <c r="B27" s="40" t="n"/>
      <c r="C27" s="27" t="n"/>
      <c r="D27" s="27" t="n"/>
      <c r="E27" s="27" t="n"/>
      <c r="F27" s="29" t="n"/>
      <c r="G27" s="29" t="n"/>
      <c r="H27" s="30" t="n"/>
      <c r="I27" s="30" t="n"/>
      <c r="J27" s="30" t="n"/>
      <c r="K27" s="30" t="n"/>
      <c r="L27" s="30" t="n"/>
      <c r="M27" s="19">
        <f>IF(COUNTA(H27:L27)=0,"",SUM(H27:L27))</f>
        <v/>
      </c>
      <c r="N27" s="41" t="n"/>
      <c r="O27" s="19">
        <f>IF(OR(F27="",N27=""),"",IFERROR(N27*Parameter!$B$4/F27,""))</f>
        <v/>
      </c>
      <c r="P27" s="19">
        <f>IF(M27="","",M27*Parameter!$B$5)</f>
        <v/>
      </c>
      <c r="Q27" s="19">
        <f>IF(OR(M27="",O27="",P27=""),"",SUM(M27,O27,P27))</f>
        <v/>
      </c>
      <c r="R27" s="30" t="n"/>
      <c r="S27" s="19">
        <f>IF(R27="","",IFERROR(R27/(1+Parameter!$B$6),""))</f>
        <v/>
      </c>
      <c r="T27" s="19">
        <f>IF(OR(S27="",Q27=""),"",S27-Q27)</f>
        <v/>
      </c>
      <c r="U27" s="20">
        <f>IF(OR(T27="",S27=""),"",IFERROR(T27/S27,""))</f>
        <v/>
      </c>
      <c r="V27" s="20">
        <f>IF(D27="","",IFERROR(VLOOKUP(D27,Parameter!$E$4:$F$7,2,FALSE),""))</f>
        <v/>
      </c>
      <c r="W27" s="19">
        <f>IF(OR(Q27="",V27=""),"",IFERROR(Q27/(1-V27)*(1+Parameter!$B$6),""))</f>
        <v/>
      </c>
      <c r="X27" s="19">
        <f>IF(OR(R27="",W27=""),"",R27-W27)</f>
        <v/>
      </c>
      <c r="Y27" s="19">
        <f>IF(OR(S27="",F27=""),"",S27*F27)</f>
        <v/>
      </c>
      <c r="Z27" s="19">
        <f>IF(OR(Q27="",F27=""),"",Q27*F27)</f>
        <v/>
      </c>
      <c r="AA27" s="19">
        <f>IF(OR(T27="",F27=""),"",T27*F27)</f>
        <v/>
      </c>
      <c r="AB27" s="27" t="n"/>
      <c r="AC27" s="32">
        <f>IF(A27="","",IF(OR(B27="",C27="",D27="",E27="",F27="",G27="",M27="",N27="",R27="",AB27=""),"Angaben fehlen",IF(OR(B27&lt;Parameter!$B$9,B27&gt;Parameter!$B$10),"Außerhalb Planung",IF(F27&gt;Parameter!$B$8,"Kapazität überschritten",IF(OR(U27="",V27=""),"Marge nicht berechenbar",IF(U27&lt;V27-Parameter!$B$7,"Marge deutlich unter Ziel",IF(U27&lt;V27,"Marge unter Ziel","Im Ziel")))))))</f>
        <v/>
      </c>
    </row>
    <row r="28">
      <c r="A28" s="27" t="n"/>
      <c r="B28" s="40" t="n"/>
      <c r="C28" s="27" t="n"/>
      <c r="D28" s="27" t="n"/>
      <c r="E28" s="27" t="n"/>
      <c r="F28" s="29" t="n"/>
      <c r="G28" s="29" t="n"/>
      <c r="H28" s="30" t="n"/>
      <c r="I28" s="30" t="n"/>
      <c r="J28" s="30" t="n"/>
      <c r="K28" s="30" t="n"/>
      <c r="L28" s="30" t="n"/>
      <c r="M28" s="33">
        <f>IF(COUNTA(H28:L28)=0,"",SUM(H28:L28))</f>
        <v/>
      </c>
      <c r="N28" s="41" t="n"/>
      <c r="O28" s="33">
        <f>IF(OR(F28="",N28=""),"",IFERROR(N28*Parameter!$B$4/F28,""))</f>
        <v/>
      </c>
      <c r="P28" s="33">
        <f>IF(M28="","",M28*Parameter!$B$5)</f>
        <v/>
      </c>
      <c r="Q28" s="33">
        <f>IF(OR(M28="",O28="",P28=""),"",SUM(M28,O28,P28))</f>
        <v/>
      </c>
      <c r="R28" s="30" t="n"/>
      <c r="S28" s="33">
        <f>IF(R28="","",IFERROR(R28/(1+Parameter!$B$6),""))</f>
        <v/>
      </c>
      <c r="T28" s="33">
        <f>IF(OR(S28="",Q28=""),"",S28-Q28)</f>
        <v/>
      </c>
      <c r="U28" s="34">
        <f>IF(OR(T28="",S28=""),"",IFERROR(T28/S28,""))</f>
        <v/>
      </c>
      <c r="V28" s="34">
        <f>IF(D28="","",IFERROR(VLOOKUP(D28,Parameter!$E$4:$F$7,2,FALSE),""))</f>
        <v/>
      </c>
      <c r="W28" s="33">
        <f>IF(OR(Q28="",V28=""),"",IFERROR(Q28/(1-V28)*(1+Parameter!$B$6),""))</f>
        <v/>
      </c>
      <c r="X28" s="33">
        <f>IF(OR(R28="",W28=""),"",R28-W28)</f>
        <v/>
      </c>
      <c r="Y28" s="33">
        <f>IF(OR(S28="",F28=""),"",S28*F28)</f>
        <v/>
      </c>
      <c r="Z28" s="33">
        <f>IF(OR(Q28="",F28=""),"",Q28*F28)</f>
        <v/>
      </c>
      <c r="AA28" s="33">
        <f>IF(OR(T28="",F28=""),"",T28*F28)</f>
        <v/>
      </c>
      <c r="AB28" s="27" t="n"/>
      <c r="AC28" s="35">
        <f>IF(A28="","",IF(OR(B28="",C28="",D28="",E28="",F28="",G28="",M28="",N28="",R28="",AB28=""),"Angaben fehlen",IF(OR(B28&lt;Parameter!$B$9,B28&gt;Parameter!$B$10),"Außerhalb Planung",IF(F28&gt;Parameter!$B$8,"Kapazität überschritten",IF(OR(U28="",V28=""),"Marge nicht berechenbar",IF(U28&lt;V28-Parameter!$B$7,"Marge deutlich unter Ziel",IF(U28&lt;V28,"Marge unter Ziel","Im Ziel")))))))</f>
        <v/>
      </c>
    </row>
    <row r="29">
      <c r="A29" s="27" t="n"/>
      <c r="B29" s="40" t="n"/>
      <c r="C29" s="27" t="n"/>
      <c r="D29" s="27" t="n"/>
      <c r="E29" s="27" t="n"/>
      <c r="F29" s="29" t="n"/>
      <c r="G29" s="29" t="n"/>
      <c r="H29" s="30" t="n"/>
      <c r="I29" s="30" t="n"/>
      <c r="J29" s="30" t="n"/>
      <c r="K29" s="30" t="n"/>
      <c r="L29" s="30" t="n"/>
      <c r="M29" s="19">
        <f>IF(COUNTA(H29:L29)=0,"",SUM(H29:L29))</f>
        <v/>
      </c>
      <c r="N29" s="41" t="n"/>
      <c r="O29" s="19">
        <f>IF(OR(F29="",N29=""),"",IFERROR(N29*Parameter!$B$4/F29,""))</f>
        <v/>
      </c>
      <c r="P29" s="19">
        <f>IF(M29="","",M29*Parameter!$B$5)</f>
        <v/>
      </c>
      <c r="Q29" s="19">
        <f>IF(OR(M29="",O29="",P29=""),"",SUM(M29,O29,P29))</f>
        <v/>
      </c>
      <c r="R29" s="30" t="n"/>
      <c r="S29" s="19">
        <f>IF(R29="","",IFERROR(R29/(1+Parameter!$B$6),""))</f>
        <v/>
      </c>
      <c r="T29" s="19">
        <f>IF(OR(S29="",Q29=""),"",S29-Q29)</f>
        <v/>
      </c>
      <c r="U29" s="20">
        <f>IF(OR(T29="",S29=""),"",IFERROR(T29/S29,""))</f>
        <v/>
      </c>
      <c r="V29" s="20">
        <f>IF(D29="","",IFERROR(VLOOKUP(D29,Parameter!$E$4:$F$7,2,FALSE),""))</f>
        <v/>
      </c>
      <c r="W29" s="19">
        <f>IF(OR(Q29="",V29=""),"",IFERROR(Q29/(1-V29)*(1+Parameter!$B$6),""))</f>
        <v/>
      </c>
      <c r="X29" s="19">
        <f>IF(OR(R29="",W29=""),"",R29-W29)</f>
        <v/>
      </c>
      <c r="Y29" s="19">
        <f>IF(OR(S29="",F29=""),"",S29*F29)</f>
        <v/>
      </c>
      <c r="Z29" s="19">
        <f>IF(OR(Q29="",F29=""),"",Q29*F29)</f>
        <v/>
      </c>
      <c r="AA29" s="19">
        <f>IF(OR(T29="",F29=""),"",T29*F29)</f>
        <v/>
      </c>
      <c r="AB29" s="27" t="n"/>
      <c r="AC29" s="32">
        <f>IF(A29="","",IF(OR(B29="",C29="",D29="",E29="",F29="",G29="",M29="",N29="",R29="",AB29=""),"Angaben fehlen",IF(OR(B29&lt;Parameter!$B$9,B29&gt;Parameter!$B$10),"Außerhalb Planung",IF(F29&gt;Parameter!$B$8,"Kapazität überschritten",IF(OR(U29="",V29=""),"Marge nicht berechenbar",IF(U29&lt;V29-Parameter!$B$7,"Marge deutlich unter Ziel",IF(U29&lt;V29,"Marge unter Ziel","Im Ziel")))))))</f>
        <v/>
      </c>
    </row>
    <row r="30">
      <c r="A30" s="27" t="n"/>
      <c r="B30" s="40" t="n"/>
      <c r="C30" s="27" t="n"/>
      <c r="D30" s="27" t="n"/>
      <c r="E30" s="27" t="n"/>
      <c r="F30" s="29" t="n"/>
      <c r="G30" s="29" t="n"/>
      <c r="H30" s="30" t="n"/>
      <c r="I30" s="30" t="n"/>
      <c r="J30" s="30" t="n"/>
      <c r="K30" s="30" t="n"/>
      <c r="L30" s="30" t="n"/>
      <c r="M30" s="33">
        <f>IF(COUNTA(H30:L30)=0,"",SUM(H30:L30))</f>
        <v/>
      </c>
      <c r="N30" s="41" t="n"/>
      <c r="O30" s="33">
        <f>IF(OR(F30="",N30=""),"",IFERROR(N30*Parameter!$B$4/F30,""))</f>
        <v/>
      </c>
      <c r="P30" s="33">
        <f>IF(M30="","",M30*Parameter!$B$5)</f>
        <v/>
      </c>
      <c r="Q30" s="33">
        <f>IF(OR(M30="",O30="",P30=""),"",SUM(M30,O30,P30))</f>
        <v/>
      </c>
      <c r="R30" s="30" t="n"/>
      <c r="S30" s="33">
        <f>IF(R30="","",IFERROR(R30/(1+Parameter!$B$6),""))</f>
        <v/>
      </c>
      <c r="T30" s="33">
        <f>IF(OR(S30="",Q30=""),"",S30-Q30)</f>
        <v/>
      </c>
      <c r="U30" s="34">
        <f>IF(OR(T30="",S30=""),"",IFERROR(T30/S30,""))</f>
        <v/>
      </c>
      <c r="V30" s="34">
        <f>IF(D30="","",IFERROR(VLOOKUP(D30,Parameter!$E$4:$F$7,2,FALSE),""))</f>
        <v/>
      </c>
      <c r="W30" s="33">
        <f>IF(OR(Q30="",V30=""),"",IFERROR(Q30/(1-V30)*(1+Parameter!$B$6),""))</f>
        <v/>
      </c>
      <c r="X30" s="33">
        <f>IF(OR(R30="",W30=""),"",R30-W30)</f>
        <v/>
      </c>
      <c r="Y30" s="33">
        <f>IF(OR(S30="",F30=""),"",S30*F30)</f>
        <v/>
      </c>
      <c r="Z30" s="33">
        <f>IF(OR(Q30="",F30=""),"",Q30*F30)</f>
        <v/>
      </c>
      <c r="AA30" s="33">
        <f>IF(OR(T30="",F30=""),"",T30*F30)</f>
        <v/>
      </c>
      <c r="AB30" s="27" t="n"/>
      <c r="AC30" s="35">
        <f>IF(A30="","",IF(OR(B30="",C30="",D30="",E30="",F30="",G30="",M30="",N30="",R30="",AB30=""),"Angaben fehlen",IF(OR(B30&lt;Parameter!$B$9,B30&gt;Parameter!$B$10),"Außerhalb Planung",IF(F30&gt;Parameter!$B$8,"Kapazität überschritten",IF(OR(U30="",V30=""),"Marge nicht berechenbar",IF(U30&lt;V30-Parameter!$B$7,"Marge deutlich unter Ziel",IF(U30&lt;V30,"Marge unter Ziel","Im Ziel")))))))</f>
        <v/>
      </c>
    </row>
    <row r="31">
      <c r="A31" s="27" t="n"/>
      <c r="B31" s="40" t="n"/>
      <c r="C31" s="27" t="n"/>
      <c r="D31" s="27" t="n"/>
      <c r="E31" s="27" t="n"/>
      <c r="F31" s="29" t="n"/>
      <c r="G31" s="29" t="n"/>
      <c r="H31" s="30" t="n"/>
      <c r="I31" s="30" t="n"/>
      <c r="J31" s="30" t="n"/>
      <c r="K31" s="30" t="n"/>
      <c r="L31" s="30" t="n"/>
      <c r="M31" s="19">
        <f>IF(COUNTA(H31:L31)=0,"",SUM(H31:L31))</f>
        <v/>
      </c>
      <c r="N31" s="41" t="n"/>
      <c r="O31" s="19">
        <f>IF(OR(F31="",N31=""),"",IFERROR(N31*Parameter!$B$4/F31,""))</f>
        <v/>
      </c>
      <c r="P31" s="19">
        <f>IF(M31="","",M31*Parameter!$B$5)</f>
        <v/>
      </c>
      <c r="Q31" s="19">
        <f>IF(OR(M31="",O31="",P31=""),"",SUM(M31,O31,P31))</f>
        <v/>
      </c>
      <c r="R31" s="30" t="n"/>
      <c r="S31" s="19">
        <f>IF(R31="","",IFERROR(R31/(1+Parameter!$B$6),""))</f>
        <v/>
      </c>
      <c r="T31" s="19">
        <f>IF(OR(S31="",Q31=""),"",S31-Q31)</f>
        <v/>
      </c>
      <c r="U31" s="20">
        <f>IF(OR(T31="",S31=""),"",IFERROR(T31/S31,""))</f>
        <v/>
      </c>
      <c r="V31" s="20">
        <f>IF(D31="","",IFERROR(VLOOKUP(D31,Parameter!$E$4:$F$7,2,FALSE),""))</f>
        <v/>
      </c>
      <c r="W31" s="19">
        <f>IF(OR(Q31="",V31=""),"",IFERROR(Q31/(1-V31)*(1+Parameter!$B$6),""))</f>
        <v/>
      </c>
      <c r="X31" s="19">
        <f>IF(OR(R31="",W31=""),"",R31-W31)</f>
        <v/>
      </c>
      <c r="Y31" s="19">
        <f>IF(OR(S31="",F31=""),"",S31*F31)</f>
        <v/>
      </c>
      <c r="Z31" s="19">
        <f>IF(OR(Q31="",F31=""),"",Q31*F31)</f>
        <v/>
      </c>
      <c r="AA31" s="19">
        <f>IF(OR(T31="",F31=""),"",T31*F31)</f>
        <v/>
      </c>
      <c r="AB31" s="27" t="n"/>
      <c r="AC31" s="32">
        <f>IF(A31="","",IF(OR(B31="",C31="",D31="",E31="",F31="",G31="",M31="",N31="",R31="",AB31=""),"Angaben fehlen",IF(OR(B31&lt;Parameter!$B$9,B31&gt;Parameter!$B$10),"Außerhalb Planung",IF(F31&gt;Parameter!$B$8,"Kapazität überschritten",IF(OR(U31="",V31=""),"Marge nicht berechenbar",IF(U31&lt;V31-Parameter!$B$7,"Marge deutlich unter Ziel",IF(U31&lt;V31,"Marge unter Ziel","Im Ziel")))))))</f>
        <v/>
      </c>
    </row>
    <row r="32">
      <c r="A32" s="27" t="n"/>
      <c r="B32" s="40" t="n"/>
      <c r="C32" s="27" t="n"/>
      <c r="D32" s="27" t="n"/>
      <c r="E32" s="27" t="n"/>
      <c r="F32" s="29" t="n"/>
      <c r="G32" s="29" t="n"/>
      <c r="H32" s="30" t="n"/>
      <c r="I32" s="30" t="n"/>
      <c r="J32" s="30" t="n"/>
      <c r="K32" s="30" t="n"/>
      <c r="L32" s="30" t="n"/>
      <c r="M32" s="33">
        <f>IF(COUNTA(H32:L32)=0,"",SUM(H32:L32))</f>
        <v/>
      </c>
      <c r="N32" s="41" t="n"/>
      <c r="O32" s="33">
        <f>IF(OR(F32="",N32=""),"",IFERROR(N32*Parameter!$B$4/F32,""))</f>
        <v/>
      </c>
      <c r="P32" s="33">
        <f>IF(M32="","",M32*Parameter!$B$5)</f>
        <v/>
      </c>
      <c r="Q32" s="33">
        <f>IF(OR(M32="",O32="",P32=""),"",SUM(M32,O32,P32))</f>
        <v/>
      </c>
      <c r="R32" s="30" t="n"/>
      <c r="S32" s="33">
        <f>IF(R32="","",IFERROR(R32/(1+Parameter!$B$6),""))</f>
        <v/>
      </c>
      <c r="T32" s="33">
        <f>IF(OR(S32="",Q32=""),"",S32-Q32)</f>
        <v/>
      </c>
      <c r="U32" s="34">
        <f>IF(OR(T32="",S32=""),"",IFERROR(T32/S32,""))</f>
        <v/>
      </c>
      <c r="V32" s="34">
        <f>IF(D32="","",IFERROR(VLOOKUP(D32,Parameter!$E$4:$F$7,2,FALSE),""))</f>
        <v/>
      </c>
      <c r="W32" s="33">
        <f>IF(OR(Q32="",V32=""),"",IFERROR(Q32/(1-V32)*(1+Parameter!$B$6),""))</f>
        <v/>
      </c>
      <c r="X32" s="33">
        <f>IF(OR(R32="",W32=""),"",R32-W32)</f>
        <v/>
      </c>
      <c r="Y32" s="33">
        <f>IF(OR(S32="",F32=""),"",S32*F32)</f>
        <v/>
      </c>
      <c r="Z32" s="33">
        <f>IF(OR(Q32="",F32=""),"",Q32*F32)</f>
        <v/>
      </c>
      <c r="AA32" s="33">
        <f>IF(OR(T32="",F32=""),"",T32*F32)</f>
        <v/>
      </c>
      <c r="AB32" s="27" t="n"/>
      <c r="AC32" s="35">
        <f>IF(A32="","",IF(OR(B32="",C32="",D32="",E32="",F32="",G32="",M32="",N32="",R32="",AB32=""),"Angaben fehlen",IF(OR(B32&lt;Parameter!$B$9,B32&gt;Parameter!$B$10),"Außerhalb Planung",IF(F32&gt;Parameter!$B$8,"Kapazität überschritten",IF(OR(U32="",V32=""),"Marge nicht berechenbar",IF(U32&lt;V32-Parameter!$B$7,"Marge deutlich unter Ziel",IF(U32&lt;V32,"Marge unter Ziel","Im Ziel")))))))</f>
        <v/>
      </c>
    </row>
    <row r="33">
      <c r="A33" s="27" t="n"/>
      <c r="B33" s="40" t="n"/>
      <c r="C33" s="27" t="n"/>
      <c r="D33" s="27" t="n"/>
      <c r="E33" s="27" t="n"/>
      <c r="F33" s="29" t="n"/>
      <c r="G33" s="29" t="n"/>
      <c r="H33" s="30" t="n"/>
      <c r="I33" s="30" t="n"/>
      <c r="J33" s="30" t="n"/>
      <c r="K33" s="30" t="n"/>
      <c r="L33" s="30" t="n"/>
      <c r="M33" s="19">
        <f>IF(COUNTA(H33:L33)=0,"",SUM(H33:L33))</f>
        <v/>
      </c>
      <c r="N33" s="41" t="n"/>
      <c r="O33" s="19">
        <f>IF(OR(F33="",N33=""),"",IFERROR(N33*Parameter!$B$4/F33,""))</f>
        <v/>
      </c>
      <c r="P33" s="19">
        <f>IF(M33="","",M33*Parameter!$B$5)</f>
        <v/>
      </c>
      <c r="Q33" s="19">
        <f>IF(OR(M33="",O33="",P33=""),"",SUM(M33,O33,P33))</f>
        <v/>
      </c>
      <c r="R33" s="30" t="n"/>
      <c r="S33" s="19">
        <f>IF(R33="","",IFERROR(R33/(1+Parameter!$B$6),""))</f>
        <v/>
      </c>
      <c r="T33" s="19">
        <f>IF(OR(S33="",Q33=""),"",S33-Q33)</f>
        <v/>
      </c>
      <c r="U33" s="20">
        <f>IF(OR(T33="",S33=""),"",IFERROR(T33/S33,""))</f>
        <v/>
      </c>
      <c r="V33" s="20">
        <f>IF(D33="","",IFERROR(VLOOKUP(D33,Parameter!$E$4:$F$7,2,FALSE),""))</f>
        <v/>
      </c>
      <c r="W33" s="19">
        <f>IF(OR(Q33="",V33=""),"",IFERROR(Q33/(1-V33)*(1+Parameter!$B$6),""))</f>
        <v/>
      </c>
      <c r="X33" s="19">
        <f>IF(OR(R33="",W33=""),"",R33-W33)</f>
        <v/>
      </c>
      <c r="Y33" s="19">
        <f>IF(OR(S33="",F33=""),"",S33*F33)</f>
        <v/>
      </c>
      <c r="Z33" s="19">
        <f>IF(OR(Q33="",F33=""),"",Q33*F33)</f>
        <v/>
      </c>
      <c r="AA33" s="19">
        <f>IF(OR(T33="",F33=""),"",T33*F33)</f>
        <v/>
      </c>
      <c r="AB33" s="27" t="n"/>
      <c r="AC33" s="32">
        <f>IF(A33="","",IF(OR(B33="",C33="",D33="",E33="",F33="",G33="",M33="",N33="",R33="",AB33=""),"Angaben fehlen",IF(OR(B33&lt;Parameter!$B$9,B33&gt;Parameter!$B$10),"Außerhalb Planung",IF(F33&gt;Parameter!$B$8,"Kapazität überschritten",IF(OR(U33="",V33=""),"Marge nicht berechenbar",IF(U33&lt;V33-Parameter!$B$7,"Marge deutlich unter Ziel",IF(U33&lt;V33,"Marge unter Ziel","Im Ziel")))))))</f>
        <v/>
      </c>
    </row>
    <row r="34">
      <c r="A34" s="27" t="n"/>
      <c r="B34" s="40" t="n"/>
      <c r="C34" s="27" t="n"/>
      <c r="D34" s="27" t="n"/>
      <c r="E34" s="27" t="n"/>
      <c r="F34" s="29" t="n"/>
      <c r="G34" s="29" t="n"/>
      <c r="H34" s="30" t="n"/>
      <c r="I34" s="30" t="n"/>
      <c r="J34" s="30" t="n"/>
      <c r="K34" s="30" t="n"/>
      <c r="L34" s="30" t="n"/>
      <c r="M34" s="33">
        <f>IF(COUNTA(H34:L34)=0,"",SUM(H34:L34))</f>
        <v/>
      </c>
      <c r="N34" s="41" t="n"/>
      <c r="O34" s="33">
        <f>IF(OR(F34="",N34=""),"",IFERROR(N34*Parameter!$B$4/F34,""))</f>
        <v/>
      </c>
      <c r="P34" s="33">
        <f>IF(M34="","",M34*Parameter!$B$5)</f>
        <v/>
      </c>
      <c r="Q34" s="33">
        <f>IF(OR(M34="",O34="",P34=""),"",SUM(M34,O34,P34))</f>
        <v/>
      </c>
      <c r="R34" s="30" t="n"/>
      <c r="S34" s="33">
        <f>IF(R34="","",IFERROR(R34/(1+Parameter!$B$6),""))</f>
        <v/>
      </c>
      <c r="T34" s="33">
        <f>IF(OR(S34="",Q34=""),"",S34-Q34)</f>
        <v/>
      </c>
      <c r="U34" s="34">
        <f>IF(OR(T34="",S34=""),"",IFERROR(T34/S34,""))</f>
        <v/>
      </c>
      <c r="V34" s="34">
        <f>IF(D34="","",IFERROR(VLOOKUP(D34,Parameter!$E$4:$F$7,2,FALSE),""))</f>
        <v/>
      </c>
      <c r="W34" s="33">
        <f>IF(OR(Q34="",V34=""),"",IFERROR(Q34/(1-V34)*(1+Parameter!$B$6),""))</f>
        <v/>
      </c>
      <c r="X34" s="33">
        <f>IF(OR(R34="",W34=""),"",R34-W34)</f>
        <v/>
      </c>
      <c r="Y34" s="33">
        <f>IF(OR(S34="",F34=""),"",S34*F34)</f>
        <v/>
      </c>
      <c r="Z34" s="33">
        <f>IF(OR(Q34="",F34=""),"",Q34*F34)</f>
        <v/>
      </c>
      <c r="AA34" s="33">
        <f>IF(OR(T34="",F34=""),"",T34*F34)</f>
        <v/>
      </c>
      <c r="AB34" s="27" t="n"/>
      <c r="AC34" s="35">
        <f>IF(A34="","",IF(OR(B34="",C34="",D34="",E34="",F34="",G34="",M34="",N34="",R34="",AB34=""),"Angaben fehlen",IF(OR(B34&lt;Parameter!$B$9,B34&gt;Parameter!$B$10),"Außerhalb Planung",IF(F34&gt;Parameter!$B$8,"Kapazität überschritten",IF(OR(U34="",V34=""),"Marge nicht berechenbar",IF(U34&lt;V34-Parameter!$B$7,"Marge deutlich unter Ziel",IF(U34&lt;V34,"Marge unter Ziel","Im Ziel")))))))</f>
        <v/>
      </c>
    </row>
    <row r="35">
      <c r="A35" s="27" t="n"/>
      <c r="B35" s="40" t="n"/>
      <c r="C35" s="27" t="n"/>
      <c r="D35" s="27" t="n"/>
      <c r="E35" s="27" t="n"/>
      <c r="F35" s="29" t="n"/>
      <c r="G35" s="29" t="n"/>
      <c r="H35" s="30" t="n"/>
      <c r="I35" s="30" t="n"/>
      <c r="J35" s="30" t="n"/>
      <c r="K35" s="30" t="n"/>
      <c r="L35" s="30" t="n"/>
      <c r="M35" s="19">
        <f>IF(COUNTA(H35:L35)=0,"",SUM(H35:L35))</f>
        <v/>
      </c>
      <c r="N35" s="41" t="n"/>
      <c r="O35" s="19">
        <f>IF(OR(F35="",N35=""),"",IFERROR(N35*Parameter!$B$4/F35,""))</f>
        <v/>
      </c>
      <c r="P35" s="19">
        <f>IF(M35="","",M35*Parameter!$B$5)</f>
        <v/>
      </c>
      <c r="Q35" s="19">
        <f>IF(OR(M35="",O35="",P35=""),"",SUM(M35,O35,P35))</f>
        <v/>
      </c>
      <c r="R35" s="30" t="n"/>
      <c r="S35" s="19">
        <f>IF(R35="","",IFERROR(R35/(1+Parameter!$B$6),""))</f>
        <v/>
      </c>
      <c r="T35" s="19">
        <f>IF(OR(S35="",Q35=""),"",S35-Q35)</f>
        <v/>
      </c>
      <c r="U35" s="20">
        <f>IF(OR(T35="",S35=""),"",IFERROR(T35/S35,""))</f>
        <v/>
      </c>
      <c r="V35" s="20">
        <f>IF(D35="","",IFERROR(VLOOKUP(D35,Parameter!$E$4:$F$7,2,FALSE),""))</f>
        <v/>
      </c>
      <c r="W35" s="19">
        <f>IF(OR(Q35="",V35=""),"",IFERROR(Q35/(1-V35)*(1+Parameter!$B$6),""))</f>
        <v/>
      </c>
      <c r="X35" s="19">
        <f>IF(OR(R35="",W35=""),"",R35-W35)</f>
        <v/>
      </c>
      <c r="Y35" s="19">
        <f>IF(OR(S35="",F35=""),"",S35*F35)</f>
        <v/>
      </c>
      <c r="Z35" s="19">
        <f>IF(OR(Q35="",F35=""),"",Q35*F35)</f>
        <v/>
      </c>
      <c r="AA35" s="19">
        <f>IF(OR(T35="",F35=""),"",T35*F35)</f>
        <v/>
      </c>
      <c r="AB35" s="27" t="n"/>
      <c r="AC35" s="32">
        <f>IF(A35="","",IF(OR(B35="",C35="",D35="",E35="",F35="",G35="",M35="",N35="",R35="",AB35=""),"Angaben fehlen",IF(OR(B35&lt;Parameter!$B$9,B35&gt;Parameter!$B$10),"Außerhalb Planung",IF(F35&gt;Parameter!$B$8,"Kapazität überschritten",IF(OR(U35="",V35=""),"Marge nicht berechenbar",IF(U35&lt;V35-Parameter!$B$7,"Marge deutlich unter Ziel",IF(U35&lt;V35,"Marge unter Ziel","Im Ziel")))))))</f>
        <v/>
      </c>
    </row>
    <row r="36">
      <c r="A36" s="27" t="n"/>
      <c r="B36" s="40" t="n"/>
      <c r="C36" s="27" t="n"/>
      <c r="D36" s="27" t="n"/>
      <c r="E36" s="27" t="n"/>
      <c r="F36" s="29" t="n"/>
      <c r="G36" s="29" t="n"/>
      <c r="H36" s="30" t="n"/>
      <c r="I36" s="30" t="n"/>
      <c r="J36" s="30" t="n"/>
      <c r="K36" s="30" t="n"/>
      <c r="L36" s="30" t="n"/>
      <c r="M36" s="33">
        <f>IF(COUNTA(H36:L36)=0,"",SUM(H36:L36))</f>
        <v/>
      </c>
      <c r="N36" s="41" t="n"/>
      <c r="O36" s="33">
        <f>IF(OR(F36="",N36=""),"",IFERROR(N36*Parameter!$B$4/F36,""))</f>
        <v/>
      </c>
      <c r="P36" s="33">
        <f>IF(M36="","",M36*Parameter!$B$5)</f>
        <v/>
      </c>
      <c r="Q36" s="33">
        <f>IF(OR(M36="",O36="",P36=""),"",SUM(M36,O36,P36))</f>
        <v/>
      </c>
      <c r="R36" s="30" t="n"/>
      <c r="S36" s="33">
        <f>IF(R36="","",IFERROR(R36/(1+Parameter!$B$6),""))</f>
        <v/>
      </c>
      <c r="T36" s="33">
        <f>IF(OR(S36="",Q36=""),"",S36-Q36)</f>
        <v/>
      </c>
      <c r="U36" s="34">
        <f>IF(OR(T36="",S36=""),"",IFERROR(T36/S36,""))</f>
        <v/>
      </c>
      <c r="V36" s="34">
        <f>IF(D36="","",IFERROR(VLOOKUP(D36,Parameter!$E$4:$F$7,2,FALSE),""))</f>
        <v/>
      </c>
      <c r="W36" s="33">
        <f>IF(OR(Q36="",V36=""),"",IFERROR(Q36/(1-V36)*(1+Parameter!$B$6),""))</f>
        <v/>
      </c>
      <c r="X36" s="33">
        <f>IF(OR(R36="",W36=""),"",R36-W36)</f>
        <v/>
      </c>
      <c r="Y36" s="33">
        <f>IF(OR(S36="",F36=""),"",S36*F36)</f>
        <v/>
      </c>
      <c r="Z36" s="33">
        <f>IF(OR(Q36="",F36=""),"",Q36*F36)</f>
        <v/>
      </c>
      <c r="AA36" s="33">
        <f>IF(OR(T36="",F36=""),"",T36*F36)</f>
        <v/>
      </c>
      <c r="AB36" s="27" t="n"/>
      <c r="AC36" s="35">
        <f>IF(A36="","",IF(OR(B36="",C36="",D36="",E36="",F36="",G36="",M36="",N36="",R36="",AB36=""),"Angaben fehlen",IF(OR(B36&lt;Parameter!$B$9,B36&gt;Parameter!$B$10),"Außerhalb Planung",IF(F36&gt;Parameter!$B$8,"Kapazität überschritten",IF(OR(U36="",V36=""),"Marge nicht berechenbar",IF(U36&lt;V36-Parameter!$B$7,"Marge deutlich unter Ziel",IF(U36&lt;V36,"Marge unter Ziel","Im Ziel")))))))</f>
        <v/>
      </c>
    </row>
    <row r="37">
      <c r="A37" s="27" t="n"/>
      <c r="B37" s="40" t="n"/>
      <c r="C37" s="27" t="n"/>
      <c r="D37" s="27" t="n"/>
      <c r="E37" s="27" t="n"/>
      <c r="F37" s="29" t="n"/>
      <c r="G37" s="29" t="n"/>
      <c r="H37" s="30" t="n"/>
      <c r="I37" s="30" t="n"/>
      <c r="J37" s="30" t="n"/>
      <c r="K37" s="30" t="n"/>
      <c r="L37" s="30" t="n"/>
      <c r="M37" s="19">
        <f>IF(COUNTA(H37:L37)=0,"",SUM(H37:L37))</f>
        <v/>
      </c>
      <c r="N37" s="41" t="n"/>
      <c r="O37" s="19">
        <f>IF(OR(F37="",N37=""),"",IFERROR(N37*Parameter!$B$4/F37,""))</f>
        <v/>
      </c>
      <c r="P37" s="19">
        <f>IF(M37="","",M37*Parameter!$B$5)</f>
        <v/>
      </c>
      <c r="Q37" s="19">
        <f>IF(OR(M37="",O37="",P37=""),"",SUM(M37,O37,P37))</f>
        <v/>
      </c>
      <c r="R37" s="30" t="n"/>
      <c r="S37" s="19">
        <f>IF(R37="","",IFERROR(R37/(1+Parameter!$B$6),""))</f>
        <v/>
      </c>
      <c r="T37" s="19">
        <f>IF(OR(S37="",Q37=""),"",S37-Q37)</f>
        <v/>
      </c>
      <c r="U37" s="20">
        <f>IF(OR(T37="",S37=""),"",IFERROR(T37/S37,""))</f>
        <v/>
      </c>
      <c r="V37" s="20">
        <f>IF(D37="","",IFERROR(VLOOKUP(D37,Parameter!$E$4:$F$7,2,FALSE),""))</f>
        <v/>
      </c>
      <c r="W37" s="19">
        <f>IF(OR(Q37="",V37=""),"",IFERROR(Q37/(1-V37)*(1+Parameter!$B$6),""))</f>
        <v/>
      </c>
      <c r="X37" s="19">
        <f>IF(OR(R37="",W37=""),"",R37-W37)</f>
        <v/>
      </c>
      <c r="Y37" s="19">
        <f>IF(OR(S37="",F37=""),"",S37*F37)</f>
        <v/>
      </c>
      <c r="Z37" s="19">
        <f>IF(OR(Q37="",F37=""),"",Q37*F37)</f>
        <v/>
      </c>
      <c r="AA37" s="19">
        <f>IF(OR(T37="",F37=""),"",T37*F37)</f>
        <v/>
      </c>
      <c r="AB37" s="27" t="n"/>
      <c r="AC37" s="32">
        <f>IF(A37="","",IF(OR(B37="",C37="",D37="",E37="",F37="",G37="",M37="",N37="",R37="",AB37=""),"Angaben fehlen",IF(OR(B37&lt;Parameter!$B$9,B37&gt;Parameter!$B$10),"Außerhalb Planung",IF(F37&gt;Parameter!$B$8,"Kapazität überschritten",IF(OR(U37="",V37=""),"Marge nicht berechenbar",IF(U37&lt;V37-Parameter!$B$7,"Marge deutlich unter Ziel",IF(U37&lt;V37,"Marge unter Ziel","Im Ziel")))))))</f>
        <v/>
      </c>
    </row>
    <row r="38">
      <c r="A38" s="27" t="n"/>
      <c r="B38" s="40" t="n"/>
      <c r="C38" s="27" t="n"/>
      <c r="D38" s="27" t="n"/>
      <c r="E38" s="27" t="n"/>
      <c r="F38" s="29" t="n"/>
      <c r="G38" s="29" t="n"/>
      <c r="H38" s="30" t="n"/>
      <c r="I38" s="30" t="n"/>
      <c r="J38" s="30" t="n"/>
      <c r="K38" s="30" t="n"/>
      <c r="L38" s="30" t="n"/>
      <c r="M38" s="33">
        <f>IF(COUNTA(H38:L38)=0,"",SUM(H38:L38))</f>
        <v/>
      </c>
      <c r="N38" s="41" t="n"/>
      <c r="O38" s="33">
        <f>IF(OR(F38="",N38=""),"",IFERROR(N38*Parameter!$B$4/F38,""))</f>
        <v/>
      </c>
      <c r="P38" s="33">
        <f>IF(M38="","",M38*Parameter!$B$5)</f>
        <v/>
      </c>
      <c r="Q38" s="33">
        <f>IF(OR(M38="",O38="",P38=""),"",SUM(M38,O38,P38))</f>
        <v/>
      </c>
      <c r="R38" s="30" t="n"/>
      <c r="S38" s="33">
        <f>IF(R38="","",IFERROR(R38/(1+Parameter!$B$6),""))</f>
        <v/>
      </c>
      <c r="T38" s="33">
        <f>IF(OR(S38="",Q38=""),"",S38-Q38)</f>
        <v/>
      </c>
      <c r="U38" s="34">
        <f>IF(OR(T38="",S38=""),"",IFERROR(T38/S38,""))</f>
        <v/>
      </c>
      <c r="V38" s="34">
        <f>IF(D38="","",IFERROR(VLOOKUP(D38,Parameter!$E$4:$F$7,2,FALSE),""))</f>
        <v/>
      </c>
      <c r="W38" s="33">
        <f>IF(OR(Q38="",V38=""),"",IFERROR(Q38/(1-V38)*(1+Parameter!$B$6),""))</f>
        <v/>
      </c>
      <c r="X38" s="33">
        <f>IF(OR(R38="",W38=""),"",R38-W38)</f>
        <v/>
      </c>
      <c r="Y38" s="33">
        <f>IF(OR(S38="",F38=""),"",S38*F38)</f>
        <v/>
      </c>
      <c r="Z38" s="33">
        <f>IF(OR(Q38="",F38=""),"",Q38*F38)</f>
        <v/>
      </c>
      <c r="AA38" s="33">
        <f>IF(OR(T38="",F38=""),"",T38*F38)</f>
        <v/>
      </c>
      <c r="AB38" s="27" t="n"/>
      <c r="AC38" s="35">
        <f>IF(A38="","",IF(OR(B38="",C38="",D38="",E38="",F38="",G38="",M38="",N38="",R38="",AB38=""),"Angaben fehlen",IF(OR(B38&lt;Parameter!$B$9,B38&gt;Parameter!$B$10),"Außerhalb Planung",IF(F38&gt;Parameter!$B$8,"Kapazität überschritten",IF(OR(U38="",V38=""),"Marge nicht berechenbar",IF(U38&lt;V38-Parameter!$B$7,"Marge deutlich unter Ziel",IF(U38&lt;V38,"Marge unter Ziel","Im Ziel")))))))</f>
        <v/>
      </c>
    </row>
    <row r="39">
      <c r="A39" s="27" t="n"/>
      <c r="B39" s="40" t="n"/>
      <c r="C39" s="27" t="n"/>
      <c r="D39" s="27" t="n"/>
      <c r="E39" s="27" t="n"/>
      <c r="F39" s="29" t="n"/>
      <c r="G39" s="29" t="n"/>
      <c r="H39" s="30" t="n"/>
      <c r="I39" s="30" t="n"/>
      <c r="J39" s="30" t="n"/>
      <c r="K39" s="30" t="n"/>
      <c r="L39" s="30" t="n"/>
      <c r="M39" s="19">
        <f>IF(COUNTA(H39:L39)=0,"",SUM(H39:L39))</f>
        <v/>
      </c>
      <c r="N39" s="41" t="n"/>
      <c r="O39" s="19">
        <f>IF(OR(F39="",N39=""),"",IFERROR(N39*Parameter!$B$4/F39,""))</f>
        <v/>
      </c>
      <c r="P39" s="19">
        <f>IF(M39="","",M39*Parameter!$B$5)</f>
        <v/>
      </c>
      <c r="Q39" s="19">
        <f>IF(OR(M39="",O39="",P39=""),"",SUM(M39,O39,P39))</f>
        <v/>
      </c>
      <c r="R39" s="30" t="n"/>
      <c r="S39" s="19">
        <f>IF(R39="","",IFERROR(R39/(1+Parameter!$B$6),""))</f>
        <v/>
      </c>
      <c r="T39" s="19">
        <f>IF(OR(S39="",Q39=""),"",S39-Q39)</f>
        <v/>
      </c>
      <c r="U39" s="20">
        <f>IF(OR(T39="",S39=""),"",IFERROR(T39/S39,""))</f>
        <v/>
      </c>
      <c r="V39" s="20">
        <f>IF(D39="","",IFERROR(VLOOKUP(D39,Parameter!$E$4:$F$7,2,FALSE),""))</f>
        <v/>
      </c>
      <c r="W39" s="19">
        <f>IF(OR(Q39="",V39=""),"",IFERROR(Q39/(1-V39)*(1+Parameter!$B$6),""))</f>
        <v/>
      </c>
      <c r="X39" s="19">
        <f>IF(OR(R39="",W39=""),"",R39-W39)</f>
        <v/>
      </c>
      <c r="Y39" s="19">
        <f>IF(OR(S39="",F39=""),"",S39*F39)</f>
        <v/>
      </c>
      <c r="Z39" s="19">
        <f>IF(OR(Q39="",F39=""),"",Q39*F39)</f>
        <v/>
      </c>
      <c r="AA39" s="19">
        <f>IF(OR(T39="",F39=""),"",T39*F39)</f>
        <v/>
      </c>
      <c r="AB39" s="27" t="n"/>
      <c r="AC39" s="32">
        <f>IF(A39="","",IF(OR(B39="",C39="",D39="",E39="",F39="",G39="",M39="",N39="",R39="",AB39=""),"Angaben fehlen",IF(OR(B39&lt;Parameter!$B$9,B39&gt;Parameter!$B$10),"Außerhalb Planung",IF(F39&gt;Parameter!$B$8,"Kapazität überschritten",IF(OR(U39="",V39=""),"Marge nicht berechenbar",IF(U39&lt;V39-Parameter!$B$7,"Marge deutlich unter Ziel",IF(U39&lt;V39,"Marge unter Ziel","Im Ziel")))))))</f>
        <v/>
      </c>
    </row>
    <row r="40">
      <c r="A40" s="27" t="n"/>
      <c r="B40" s="40" t="n"/>
      <c r="C40" s="27" t="n"/>
      <c r="D40" s="27" t="n"/>
      <c r="E40" s="27" t="n"/>
      <c r="F40" s="29" t="n"/>
      <c r="G40" s="29" t="n"/>
      <c r="H40" s="30" t="n"/>
      <c r="I40" s="30" t="n"/>
      <c r="J40" s="30" t="n"/>
      <c r="K40" s="30" t="n"/>
      <c r="L40" s="30" t="n"/>
      <c r="M40" s="33">
        <f>IF(COUNTA(H40:L40)=0,"",SUM(H40:L40))</f>
        <v/>
      </c>
      <c r="N40" s="41" t="n"/>
      <c r="O40" s="33">
        <f>IF(OR(F40="",N40=""),"",IFERROR(N40*Parameter!$B$4/F40,""))</f>
        <v/>
      </c>
      <c r="P40" s="33">
        <f>IF(M40="","",M40*Parameter!$B$5)</f>
        <v/>
      </c>
      <c r="Q40" s="33">
        <f>IF(OR(M40="",O40="",P40=""),"",SUM(M40,O40,P40))</f>
        <v/>
      </c>
      <c r="R40" s="30" t="n"/>
      <c r="S40" s="33">
        <f>IF(R40="","",IFERROR(R40/(1+Parameter!$B$6),""))</f>
        <v/>
      </c>
      <c r="T40" s="33">
        <f>IF(OR(S40="",Q40=""),"",S40-Q40)</f>
        <v/>
      </c>
      <c r="U40" s="34">
        <f>IF(OR(T40="",S40=""),"",IFERROR(T40/S40,""))</f>
        <v/>
      </c>
      <c r="V40" s="34">
        <f>IF(D40="","",IFERROR(VLOOKUP(D40,Parameter!$E$4:$F$7,2,FALSE),""))</f>
        <v/>
      </c>
      <c r="W40" s="33">
        <f>IF(OR(Q40="",V40=""),"",IFERROR(Q40/(1-V40)*(1+Parameter!$B$6),""))</f>
        <v/>
      </c>
      <c r="X40" s="33">
        <f>IF(OR(R40="",W40=""),"",R40-W40)</f>
        <v/>
      </c>
      <c r="Y40" s="33">
        <f>IF(OR(S40="",F40=""),"",S40*F40)</f>
        <v/>
      </c>
      <c r="Z40" s="33">
        <f>IF(OR(Q40="",F40=""),"",Q40*F40)</f>
        <v/>
      </c>
      <c r="AA40" s="33">
        <f>IF(OR(T40="",F40=""),"",T40*F40)</f>
        <v/>
      </c>
      <c r="AB40" s="27" t="n"/>
      <c r="AC40" s="35">
        <f>IF(A40="","",IF(OR(B40="",C40="",D40="",E40="",F40="",G40="",M40="",N40="",R40="",AB40=""),"Angaben fehlen",IF(OR(B40&lt;Parameter!$B$9,B40&gt;Parameter!$B$10),"Außerhalb Planung",IF(F40&gt;Parameter!$B$8,"Kapazität überschritten",IF(OR(U40="",V40=""),"Marge nicht berechenbar",IF(U40&lt;V40-Parameter!$B$7,"Marge deutlich unter Ziel",IF(U40&lt;V40,"Marge unter Ziel","Im Ziel")))))))</f>
        <v/>
      </c>
    </row>
    <row r="41">
      <c r="A41" s="27" t="n"/>
      <c r="B41" s="40" t="n"/>
      <c r="C41" s="27" t="n"/>
      <c r="D41" s="27" t="n"/>
      <c r="E41" s="27" t="n"/>
      <c r="F41" s="29" t="n"/>
      <c r="G41" s="29" t="n"/>
      <c r="H41" s="30" t="n"/>
      <c r="I41" s="30" t="n"/>
      <c r="J41" s="30" t="n"/>
      <c r="K41" s="30" t="n"/>
      <c r="L41" s="30" t="n"/>
      <c r="M41" s="19">
        <f>IF(COUNTA(H41:L41)=0,"",SUM(H41:L41))</f>
        <v/>
      </c>
      <c r="N41" s="41" t="n"/>
      <c r="O41" s="19">
        <f>IF(OR(F41="",N41=""),"",IFERROR(N41*Parameter!$B$4/F41,""))</f>
        <v/>
      </c>
      <c r="P41" s="19">
        <f>IF(M41="","",M41*Parameter!$B$5)</f>
        <v/>
      </c>
      <c r="Q41" s="19">
        <f>IF(OR(M41="",O41="",P41=""),"",SUM(M41,O41,P41))</f>
        <v/>
      </c>
      <c r="R41" s="30" t="n"/>
      <c r="S41" s="19">
        <f>IF(R41="","",IFERROR(R41/(1+Parameter!$B$6),""))</f>
        <v/>
      </c>
      <c r="T41" s="19">
        <f>IF(OR(S41="",Q41=""),"",S41-Q41)</f>
        <v/>
      </c>
      <c r="U41" s="20">
        <f>IF(OR(T41="",S41=""),"",IFERROR(T41/S41,""))</f>
        <v/>
      </c>
      <c r="V41" s="20">
        <f>IF(D41="","",IFERROR(VLOOKUP(D41,Parameter!$E$4:$F$7,2,FALSE),""))</f>
        <v/>
      </c>
      <c r="W41" s="19">
        <f>IF(OR(Q41="",V41=""),"",IFERROR(Q41/(1-V41)*(1+Parameter!$B$6),""))</f>
        <v/>
      </c>
      <c r="X41" s="19">
        <f>IF(OR(R41="",W41=""),"",R41-W41)</f>
        <v/>
      </c>
      <c r="Y41" s="19">
        <f>IF(OR(S41="",F41=""),"",S41*F41)</f>
        <v/>
      </c>
      <c r="Z41" s="19">
        <f>IF(OR(Q41="",F41=""),"",Q41*F41)</f>
        <v/>
      </c>
      <c r="AA41" s="19">
        <f>IF(OR(T41="",F41=""),"",T41*F41)</f>
        <v/>
      </c>
      <c r="AB41" s="27" t="n"/>
      <c r="AC41" s="32">
        <f>IF(A41="","",IF(OR(B41="",C41="",D41="",E41="",F41="",G41="",M41="",N41="",R41="",AB41=""),"Angaben fehlen",IF(OR(B41&lt;Parameter!$B$9,B41&gt;Parameter!$B$10),"Außerhalb Planung",IF(F41&gt;Parameter!$B$8,"Kapazität überschritten",IF(OR(U41="",V41=""),"Marge nicht berechenbar",IF(U41&lt;V41-Parameter!$B$7,"Marge deutlich unter Ziel",IF(U41&lt;V41,"Marge unter Ziel","Im Ziel")))))))</f>
        <v/>
      </c>
    </row>
    <row r="42">
      <c r="A42" s="27" t="n"/>
      <c r="B42" s="40" t="n"/>
      <c r="C42" s="27" t="n"/>
      <c r="D42" s="27" t="n"/>
      <c r="E42" s="27" t="n"/>
      <c r="F42" s="29" t="n"/>
      <c r="G42" s="29" t="n"/>
      <c r="H42" s="30" t="n"/>
      <c r="I42" s="30" t="n"/>
      <c r="J42" s="30" t="n"/>
      <c r="K42" s="30" t="n"/>
      <c r="L42" s="30" t="n"/>
      <c r="M42" s="33">
        <f>IF(COUNTA(H42:L42)=0,"",SUM(H42:L42))</f>
        <v/>
      </c>
      <c r="N42" s="41" t="n"/>
      <c r="O42" s="33">
        <f>IF(OR(F42="",N42=""),"",IFERROR(N42*Parameter!$B$4/F42,""))</f>
        <v/>
      </c>
      <c r="P42" s="33">
        <f>IF(M42="","",M42*Parameter!$B$5)</f>
        <v/>
      </c>
      <c r="Q42" s="33">
        <f>IF(OR(M42="",O42="",P42=""),"",SUM(M42,O42,P42))</f>
        <v/>
      </c>
      <c r="R42" s="30" t="n"/>
      <c r="S42" s="33">
        <f>IF(R42="","",IFERROR(R42/(1+Parameter!$B$6),""))</f>
        <v/>
      </c>
      <c r="T42" s="33">
        <f>IF(OR(S42="",Q42=""),"",S42-Q42)</f>
        <v/>
      </c>
      <c r="U42" s="34">
        <f>IF(OR(T42="",S42=""),"",IFERROR(T42/S42,""))</f>
        <v/>
      </c>
      <c r="V42" s="34">
        <f>IF(D42="","",IFERROR(VLOOKUP(D42,Parameter!$E$4:$F$7,2,FALSE),""))</f>
        <v/>
      </c>
      <c r="W42" s="33">
        <f>IF(OR(Q42="",V42=""),"",IFERROR(Q42/(1-V42)*(1+Parameter!$B$6),""))</f>
        <v/>
      </c>
      <c r="X42" s="33">
        <f>IF(OR(R42="",W42=""),"",R42-W42)</f>
        <v/>
      </c>
      <c r="Y42" s="33">
        <f>IF(OR(S42="",F42=""),"",S42*F42)</f>
        <v/>
      </c>
      <c r="Z42" s="33">
        <f>IF(OR(Q42="",F42=""),"",Q42*F42)</f>
        <v/>
      </c>
      <c r="AA42" s="33">
        <f>IF(OR(T42="",F42=""),"",T42*F42)</f>
        <v/>
      </c>
      <c r="AB42" s="27" t="n"/>
      <c r="AC42" s="35">
        <f>IF(A42="","",IF(OR(B42="",C42="",D42="",E42="",F42="",G42="",M42="",N42="",R42="",AB42=""),"Angaben fehlen",IF(OR(B42&lt;Parameter!$B$9,B42&gt;Parameter!$B$10),"Außerhalb Planung",IF(F42&gt;Parameter!$B$8,"Kapazität überschritten",IF(OR(U42="",V42=""),"Marge nicht berechenbar",IF(U42&lt;V42-Parameter!$B$7,"Marge deutlich unter Ziel",IF(U42&lt;V42,"Marge unter Ziel","Im Ziel")))))))</f>
        <v/>
      </c>
    </row>
    <row r="43">
      <c r="A43" s="27" t="n"/>
      <c r="B43" s="40" t="n"/>
      <c r="C43" s="27" t="n"/>
      <c r="D43" s="27" t="n"/>
      <c r="E43" s="27" t="n"/>
      <c r="F43" s="29" t="n"/>
      <c r="G43" s="29" t="n"/>
      <c r="H43" s="30" t="n"/>
      <c r="I43" s="30" t="n"/>
      <c r="J43" s="30" t="n"/>
      <c r="K43" s="30" t="n"/>
      <c r="L43" s="30" t="n"/>
      <c r="M43" s="19">
        <f>IF(COUNTA(H43:L43)=0,"",SUM(H43:L43))</f>
        <v/>
      </c>
      <c r="N43" s="41" t="n"/>
      <c r="O43" s="19">
        <f>IF(OR(F43="",N43=""),"",IFERROR(N43*Parameter!$B$4/F43,""))</f>
        <v/>
      </c>
      <c r="P43" s="19">
        <f>IF(M43="","",M43*Parameter!$B$5)</f>
        <v/>
      </c>
      <c r="Q43" s="19">
        <f>IF(OR(M43="",O43="",P43=""),"",SUM(M43,O43,P43))</f>
        <v/>
      </c>
      <c r="R43" s="30" t="n"/>
      <c r="S43" s="19">
        <f>IF(R43="","",IFERROR(R43/(1+Parameter!$B$6),""))</f>
        <v/>
      </c>
      <c r="T43" s="19">
        <f>IF(OR(S43="",Q43=""),"",S43-Q43)</f>
        <v/>
      </c>
      <c r="U43" s="20">
        <f>IF(OR(T43="",S43=""),"",IFERROR(T43/S43,""))</f>
        <v/>
      </c>
      <c r="V43" s="20">
        <f>IF(D43="","",IFERROR(VLOOKUP(D43,Parameter!$E$4:$F$7,2,FALSE),""))</f>
        <v/>
      </c>
      <c r="W43" s="19">
        <f>IF(OR(Q43="",V43=""),"",IFERROR(Q43/(1-V43)*(1+Parameter!$B$6),""))</f>
        <v/>
      </c>
      <c r="X43" s="19">
        <f>IF(OR(R43="",W43=""),"",R43-W43)</f>
        <v/>
      </c>
      <c r="Y43" s="19">
        <f>IF(OR(S43="",F43=""),"",S43*F43)</f>
        <v/>
      </c>
      <c r="Z43" s="19">
        <f>IF(OR(Q43="",F43=""),"",Q43*F43)</f>
        <v/>
      </c>
      <c r="AA43" s="19">
        <f>IF(OR(T43="",F43=""),"",T43*F43)</f>
        <v/>
      </c>
      <c r="AB43" s="27" t="n"/>
      <c r="AC43" s="32">
        <f>IF(A43="","",IF(OR(B43="",C43="",D43="",E43="",F43="",G43="",M43="",N43="",R43="",AB43=""),"Angaben fehlen",IF(OR(B43&lt;Parameter!$B$9,B43&gt;Parameter!$B$10),"Außerhalb Planung",IF(F43&gt;Parameter!$B$8,"Kapazität überschritten",IF(OR(U43="",V43=""),"Marge nicht berechenbar",IF(U43&lt;V43-Parameter!$B$7,"Marge deutlich unter Ziel",IF(U43&lt;V43,"Marge unter Ziel","Im Ziel")))))))</f>
        <v/>
      </c>
    </row>
    <row r="44">
      <c r="A44" s="27" t="n"/>
      <c r="B44" s="40" t="n"/>
      <c r="C44" s="27" t="n"/>
      <c r="D44" s="27" t="n"/>
      <c r="E44" s="27" t="n"/>
      <c r="F44" s="29" t="n"/>
      <c r="G44" s="29" t="n"/>
      <c r="H44" s="30" t="n"/>
      <c r="I44" s="30" t="n"/>
      <c r="J44" s="30" t="n"/>
      <c r="K44" s="30" t="n"/>
      <c r="L44" s="30" t="n"/>
      <c r="M44" s="33">
        <f>IF(COUNTA(H44:L44)=0,"",SUM(H44:L44))</f>
        <v/>
      </c>
      <c r="N44" s="41" t="n"/>
      <c r="O44" s="33">
        <f>IF(OR(F44="",N44=""),"",IFERROR(N44*Parameter!$B$4/F44,""))</f>
        <v/>
      </c>
      <c r="P44" s="33">
        <f>IF(M44="","",M44*Parameter!$B$5)</f>
        <v/>
      </c>
      <c r="Q44" s="33">
        <f>IF(OR(M44="",O44="",P44=""),"",SUM(M44,O44,P44))</f>
        <v/>
      </c>
      <c r="R44" s="30" t="n"/>
      <c r="S44" s="33">
        <f>IF(R44="","",IFERROR(R44/(1+Parameter!$B$6),""))</f>
        <v/>
      </c>
      <c r="T44" s="33">
        <f>IF(OR(S44="",Q44=""),"",S44-Q44)</f>
        <v/>
      </c>
      <c r="U44" s="34">
        <f>IF(OR(T44="",S44=""),"",IFERROR(T44/S44,""))</f>
        <v/>
      </c>
      <c r="V44" s="34">
        <f>IF(D44="","",IFERROR(VLOOKUP(D44,Parameter!$E$4:$F$7,2,FALSE),""))</f>
        <v/>
      </c>
      <c r="W44" s="33">
        <f>IF(OR(Q44="",V44=""),"",IFERROR(Q44/(1-V44)*(1+Parameter!$B$6),""))</f>
        <v/>
      </c>
      <c r="X44" s="33">
        <f>IF(OR(R44="",W44=""),"",R44-W44)</f>
        <v/>
      </c>
      <c r="Y44" s="33">
        <f>IF(OR(S44="",F44=""),"",S44*F44)</f>
        <v/>
      </c>
      <c r="Z44" s="33">
        <f>IF(OR(Q44="",F44=""),"",Q44*F44)</f>
        <v/>
      </c>
      <c r="AA44" s="33">
        <f>IF(OR(T44="",F44=""),"",T44*F44)</f>
        <v/>
      </c>
      <c r="AB44" s="27" t="n"/>
      <c r="AC44" s="35">
        <f>IF(A44="","",IF(OR(B44="",C44="",D44="",E44="",F44="",G44="",M44="",N44="",R44="",AB44=""),"Angaben fehlen",IF(OR(B44&lt;Parameter!$B$9,B44&gt;Parameter!$B$10),"Außerhalb Planung",IF(F44&gt;Parameter!$B$8,"Kapazität überschritten",IF(OR(U44="",V44=""),"Marge nicht berechenbar",IF(U44&lt;V44-Parameter!$B$7,"Marge deutlich unter Ziel",IF(U44&lt;V44,"Marge unter Ziel","Im Ziel")))))))</f>
        <v/>
      </c>
    </row>
    <row r="45">
      <c r="A45" s="27" t="n"/>
      <c r="B45" s="40" t="n"/>
      <c r="C45" s="27" t="n"/>
      <c r="D45" s="27" t="n"/>
      <c r="E45" s="27" t="n"/>
      <c r="F45" s="29" t="n"/>
      <c r="G45" s="29" t="n"/>
      <c r="H45" s="30" t="n"/>
      <c r="I45" s="30" t="n"/>
      <c r="J45" s="30" t="n"/>
      <c r="K45" s="30" t="n"/>
      <c r="L45" s="30" t="n"/>
      <c r="M45" s="19">
        <f>IF(COUNTA(H45:L45)=0,"",SUM(H45:L45))</f>
        <v/>
      </c>
      <c r="N45" s="41" t="n"/>
      <c r="O45" s="19">
        <f>IF(OR(F45="",N45=""),"",IFERROR(N45*Parameter!$B$4/F45,""))</f>
        <v/>
      </c>
      <c r="P45" s="19">
        <f>IF(M45="","",M45*Parameter!$B$5)</f>
        <v/>
      </c>
      <c r="Q45" s="19">
        <f>IF(OR(M45="",O45="",P45=""),"",SUM(M45,O45,P45))</f>
        <v/>
      </c>
      <c r="R45" s="30" t="n"/>
      <c r="S45" s="19">
        <f>IF(R45="","",IFERROR(R45/(1+Parameter!$B$6),""))</f>
        <v/>
      </c>
      <c r="T45" s="19">
        <f>IF(OR(S45="",Q45=""),"",S45-Q45)</f>
        <v/>
      </c>
      <c r="U45" s="20">
        <f>IF(OR(T45="",S45=""),"",IFERROR(T45/S45,""))</f>
        <v/>
      </c>
      <c r="V45" s="20">
        <f>IF(D45="","",IFERROR(VLOOKUP(D45,Parameter!$E$4:$F$7,2,FALSE),""))</f>
        <v/>
      </c>
      <c r="W45" s="19">
        <f>IF(OR(Q45="",V45=""),"",IFERROR(Q45/(1-V45)*(1+Parameter!$B$6),""))</f>
        <v/>
      </c>
      <c r="X45" s="19">
        <f>IF(OR(R45="",W45=""),"",R45-W45)</f>
        <v/>
      </c>
      <c r="Y45" s="19">
        <f>IF(OR(S45="",F45=""),"",S45*F45)</f>
        <v/>
      </c>
      <c r="Z45" s="19">
        <f>IF(OR(Q45="",F45=""),"",Q45*F45)</f>
        <v/>
      </c>
      <c r="AA45" s="19">
        <f>IF(OR(T45="",F45=""),"",T45*F45)</f>
        <v/>
      </c>
      <c r="AB45" s="27" t="n"/>
      <c r="AC45" s="32">
        <f>IF(A45="","",IF(OR(B45="",C45="",D45="",E45="",F45="",G45="",M45="",N45="",R45="",AB45=""),"Angaben fehlen",IF(OR(B45&lt;Parameter!$B$9,B45&gt;Parameter!$B$10),"Außerhalb Planung",IF(F45&gt;Parameter!$B$8,"Kapazität überschritten",IF(OR(U45="",V45=""),"Marge nicht berechenbar",IF(U45&lt;V45-Parameter!$B$7,"Marge deutlich unter Ziel",IF(U45&lt;V45,"Marge unter Ziel","Im Ziel")))))))</f>
        <v/>
      </c>
    </row>
    <row r="46">
      <c r="A46" s="27" t="n"/>
      <c r="B46" s="40" t="n"/>
      <c r="C46" s="27" t="n"/>
      <c r="D46" s="27" t="n"/>
      <c r="E46" s="27" t="n"/>
      <c r="F46" s="29" t="n"/>
      <c r="G46" s="29" t="n"/>
      <c r="H46" s="30" t="n"/>
      <c r="I46" s="30" t="n"/>
      <c r="J46" s="30" t="n"/>
      <c r="K46" s="30" t="n"/>
      <c r="L46" s="30" t="n"/>
      <c r="M46" s="33">
        <f>IF(COUNTA(H46:L46)=0,"",SUM(H46:L46))</f>
        <v/>
      </c>
      <c r="N46" s="41" t="n"/>
      <c r="O46" s="33">
        <f>IF(OR(F46="",N46=""),"",IFERROR(N46*Parameter!$B$4/F46,""))</f>
        <v/>
      </c>
      <c r="P46" s="33">
        <f>IF(M46="","",M46*Parameter!$B$5)</f>
        <v/>
      </c>
      <c r="Q46" s="33">
        <f>IF(OR(M46="",O46="",P46=""),"",SUM(M46,O46,P46))</f>
        <v/>
      </c>
      <c r="R46" s="30" t="n"/>
      <c r="S46" s="33">
        <f>IF(R46="","",IFERROR(R46/(1+Parameter!$B$6),""))</f>
        <v/>
      </c>
      <c r="T46" s="33">
        <f>IF(OR(S46="",Q46=""),"",S46-Q46)</f>
        <v/>
      </c>
      <c r="U46" s="34">
        <f>IF(OR(T46="",S46=""),"",IFERROR(T46/S46,""))</f>
        <v/>
      </c>
      <c r="V46" s="34">
        <f>IF(D46="","",IFERROR(VLOOKUP(D46,Parameter!$E$4:$F$7,2,FALSE),""))</f>
        <v/>
      </c>
      <c r="W46" s="33">
        <f>IF(OR(Q46="",V46=""),"",IFERROR(Q46/(1-V46)*(1+Parameter!$B$6),""))</f>
        <v/>
      </c>
      <c r="X46" s="33">
        <f>IF(OR(R46="",W46=""),"",R46-W46)</f>
        <v/>
      </c>
      <c r="Y46" s="33">
        <f>IF(OR(S46="",F46=""),"",S46*F46)</f>
        <v/>
      </c>
      <c r="Z46" s="33">
        <f>IF(OR(Q46="",F46=""),"",Q46*F46)</f>
        <v/>
      </c>
      <c r="AA46" s="33">
        <f>IF(OR(T46="",F46=""),"",T46*F46)</f>
        <v/>
      </c>
      <c r="AB46" s="27" t="n"/>
      <c r="AC46" s="35">
        <f>IF(A46="","",IF(OR(B46="",C46="",D46="",E46="",F46="",G46="",M46="",N46="",R46="",AB46=""),"Angaben fehlen",IF(OR(B46&lt;Parameter!$B$9,B46&gt;Parameter!$B$10),"Außerhalb Planung",IF(F46&gt;Parameter!$B$8,"Kapazität überschritten",IF(OR(U46="",V46=""),"Marge nicht berechenbar",IF(U46&lt;V46-Parameter!$B$7,"Marge deutlich unter Ziel",IF(U46&lt;V46,"Marge unter Ziel","Im Ziel")))))))</f>
        <v/>
      </c>
    </row>
    <row r="47">
      <c r="A47" s="27" t="n"/>
      <c r="B47" s="40" t="n"/>
      <c r="C47" s="27" t="n"/>
      <c r="D47" s="27" t="n"/>
      <c r="E47" s="27" t="n"/>
      <c r="F47" s="29" t="n"/>
      <c r="G47" s="29" t="n"/>
      <c r="H47" s="30" t="n"/>
      <c r="I47" s="30" t="n"/>
      <c r="J47" s="30" t="n"/>
      <c r="K47" s="30" t="n"/>
      <c r="L47" s="30" t="n"/>
      <c r="M47" s="19">
        <f>IF(COUNTA(H47:L47)=0,"",SUM(H47:L47))</f>
        <v/>
      </c>
      <c r="N47" s="41" t="n"/>
      <c r="O47" s="19">
        <f>IF(OR(F47="",N47=""),"",IFERROR(N47*Parameter!$B$4/F47,""))</f>
        <v/>
      </c>
      <c r="P47" s="19">
        <f>IF(M47="","",M47*Parameter!$B$5)</f>
        <v/>
      </c>
      <c r="Q47" s="19">
        <f>IF(OR(M47="",O47="",P47=""),"",SUM(M47,O47,P47))</f>
        <v/>
      </c>
      <c r="R47" s="30" t="n"/>
      <c r="S47" s="19">
        <f>IF(R47="","",IFERROR(R47/(1+Parameter!$B$6),""))</f>
        <v/>
      </c>
      <c r="T47" s="19">
        <f>IF(OR(S47="",Q47=""),"",S47-Q47)</f>
        <v/>
      </c>
      <c r="U47" s="20">
        <f>IF(OR(T47="",S47=""),"",IFERROR(T47/S47,""))</f>
        <v/>
      </c>
      <c r="V47" s="20">
        <f>IF(D47="","",IFERROR(VLOOKUP(D47,Parameter!$E$4:$F$7,2,FALSE),""))</f>
        <v/>
      </c>
      <c r="W47" s="19">
        <f>IF(OR(Q47="",V47=""),"",IFERROR(Q47/(1-V47)*(1+Parameter!$B$6),""))</f>
        <v/>
      </c>
      <c r="X47" s="19">
        <f>IF(OR(R47="",W47=""),"",R47-W47)</f>
        <v/>
      </c>
      <c r="Y47" s="19">
        <f>IF(OR(S47="",F47=""),"",S47*F47)</f>
        <v/>
      </c>
      <c r="Z47" s="19">
        <f>IF(OR(Q47="",F47=""),"",Q47*F47)</f>
        <v/>
      </c>
      <c r="AA47" s="19">
        <f>IF(OR(T47="",F47=""),"",T47*F47)</f>
        <v/>
      </c>
      <c r="AB47" s="27" t="n"/>
      <c r="AC47" s="32">
        <f>IF(A47="","",IF(OR(B47="",C47="",D47="",E47="",F47="",G47="",M47="",N47="",R47="",AB47=""),"Angaben fehlen",IF(OR(B47&lt;Parameter!$B$9,B47&gt;Parameter!$B$10),"Außerhalb Planung",IF(F47&gt;Parameter!$B$8,"Kapazität überschritten",IF(OR(U47="",V47=""),"Marge nicht berechenbar",IF(U47&lt;V47-Parameter!$B$7,"Marge deutlich unter Ziel",IF(U47&lt;V47,"Marge unter Ziel","Im Ziel")))))))</f>
        <v/>
      </c>
    </row>
    <row r="48">
      <c r="A48" s="27" t="n"/>
      <c r="B48" s="40" t="n"/>
      <c r="C48" s="27" t="n"/>
      <c r="D48" s="27" t="n"/>
      <c r="E48" s="27" t="n"/>
      <c r="F48" s="29" t="n"/>
      <c r="G48" s="29" t="n"/>
      <c r="H48" s="30" t="n"/>
      <c r="I48" s="30" t="n"/>
      <c r="J48" s="30" t="n"/>
      <c r="K48" s="30" t="n"/>
      <c r="L48" s="30" t="n"/>
      <c r="M48" s="33">
        <f>IF(COUNTA(H48:L48)=0,"",SUM(H48:L48))</f>
        <v/>
      </c>
      <c r="N48" s="41" t="n"/>
      <c r="O48" s="33">
        <f>IF(OR(F48="",N48=""),"",IFERROR(N48*Parameter!$B$4/F48,""))</f>
        <v/>
      </c>
      <c r="P48" s="33">
        <f>IF(M48="","",M48*Parameter!$B$5)</f>
        <v/>
      </c>
      <c r="Q48" s="33">
        <f>IF(OR(M48="",O48="",P48=""),"",SUM(M48,O48,P48))</f>
        <v/>
      </c>
      <c r="R48" s="30" t="n"/>
      <c r="S48" s="33">
        <f>IF(R48="","",IFERROR(R48/(1+Parameter!$B$6),""))</f>
        <v/>
      </c>
      <c r="T48" s="33">
        <f>IF(OR(S48="",Q48=""),"",S48-Q48)</f>
        <v/>
      </c>
      <c r="U48" s="34">
        <f>IF(OR(T48="",S48=""),"",IFERROR(T48/S48,""))</f>
        <v/>
      </c>
      <c r="V48" s="34">
        <f>IF(D48="","",IFERROR(VLOOKUP(D48,Parameter!$E$4:$F$7,2,FALSE),""))</f>
        <v/>
      </c>
      <c r="W48" s="33">
        <f>IF(OR(Q48="",V48=""),"",IFERROR(Q48/(1-V48)*(1+Parameter!$B$6),""))</f>
        <v/>
      </c>
      <c r="X48" s="33">
        <f>IF(OR(R48="",W48=""),"",R48-W48)</f>
        <v/>
      </c>
      <c r="Y48" s="33">
        <f>IF(OR(S48="",F48=""),"",S48*F48)</f>
        <v/>
      </c>
      <c r="Z48" s="33">
        <f>IF(OR(Q48="",F48=""),"",Q48*F48)</f>
        <v/>
      </c>
      <c r="AA48" s="33">
        <f>IF(OR(T48="",F48=""),"",T48*F48)</f>
        <v/>
      </c>
      <c r="AB48" s="27" t="n"/>
      <c r="AC48" s="35">
        <f>IF(A48="","",IF(OR(B48="",C48="",D48="",E48="",F48="",G48="",M48="",N48="",R48="",AB48=""),"Angaben fehlen",IF(OR(B48&lt;Parameter!$B$9,B48&gt;Parameter!$B$10),"Außerhalb Planung",IF(F48&gt;Parameter!$B$8,"Kapazität überschritten",IF(OR(U48="",V48=""),"Marge nicht berechenbar",IF(U48&lt;V48-Parameter!$B$7,"Marge deutlich unter Ziel",IF(U48&lt;V48,"Marge unter Ziel","Im Ziel")))))))</f>
        <v/>
      </c>
    </row>
    <row r="49">
      <c r="A49" s="27" t="n"/>
      <c r="B49" s="40" t="n"/>
      <c r="C49" s="27" t="n"/>
      <c r="D49" s="27" t="n"/>
      <c r="E49" s="27" t="n"/>
      <c r="F49" s="29" t="n"/>
      <c r="G49" s="29" t="n"/>
      <c r="H49" s="30" t="n"/>
      <c r="I49" s="30" t="n"/>
      <c r="J49" s="30" t="n"/>
      <c r="K49" s="30" t="n"/>
      <c r="L49" s="30" t="n"/>
      <c r="M49" s="19">
        <f>IF(COUNTA(H49:L49)=0,"",SUM(H49:L49))</f>
        <v/>
      </c>
      <c r="N49" s="41" t="n"/>
      <c r="O49" s="19">
        <f>IF(OR(F49="",N49=""),"",IFERROR(N49*Parameter!$B$4/F49,""))</f>
        <v/>
      </c>
      <c r="P49" s="19">
        <f>IF(M49="","",M49*Parameter!$B$5)</f>
        <v/>
      </c>
      <c r="Q49" s="19">
        <f>IF(OR(M49="",O49="",P49=""),"",SUM(M49,O49,P49))</f>
        <v/>
      </c>
      <c r="R49" s="30" t="n"/>
      <c r="S49" s="19">
        <f>IF(R49="","",IFERROR(R49/(1+Parameter!$B$6),""))</f>
        <v/>
      </c>
      <c r="T49" s="19">
        <f>IF(OR(S49="",Q49=""),"",S49-Q49)</f>
        <v/>
      </c>
      <c r="U49" s="20">
        <f>IF(OR(T49="",S49=""),"",IFERROR(T49/S49,""))</f>
        <v/>
      </c>
      <c r="V49" s="20">
        <f>IF(D49="","",IFERROR(VLOOKUP(D49,Parameter!$E$4:$F$7,2,FALSE),""))</f>
        <v/>
      </c>
      <c r="W49" s="19">
        <f>IF(OR(Q49="",V49=""),"",IFERROR(Q49/(1-V49)*(1+Parameter!$B$6),""))</f>
        <v/>
      </c>
      <c r="X49" s="19">
        <f>IF(OR(R49="",W49=""),"",R49-W49)</f>
        <v/>
      </c>
      <c r="Y49" s="19">
        <f>IF(OR(S49="",F49=""),"",S49*F49)</f>
        <v/>
      </c>
      <c r="Z49" s="19">
        <f>IF(OR(Q49="",F49=""),"",Q49*F49)</f>
        <v/>
      </c>
      <c r="AA49" s="19">
        <f>IF(OR(T49="",F49=""),"",T49*F49)</f>
        <v/>
      </c>
      <c r="AB49" s="27" t="n"/>
      <c r="AC49" s="32">
        <f>IF(A49="","",IF(OR(B49="",C49="",D49="",E49="",F49="",G49="",M49="",N49="",R49="",AB49=""),"Angaben fehlen",IF(OR(B49&lt;Parameter!$B$9,B49&gt;Parameter!$B$10),"Außerhalb Planung",IF(F49&gt;Parameter!$B$8,"Kapazität überschritten",IF(OR(U49="",V49=""),"Marge nicht berechenbar",IF(U49&lt;V49-Parameter!$B$7,"Marge deutlich unter Ziel",IF(U49&lt;V49,"Marge unter Ziel","Im Ziel")))))))</f>
        <v/>
      </c>
    </row>
    <row r="50">
      <c r="A50" s="27" t="n"/>
      <c r="B50" s="40" t="n"/>
      <c r="C50" s="27" t="n"/>
      <c r="D50" s="27" t="n"/>
      <c r="E50" s="27" t="n"/>
      <c r="F50" s="29" t="n"/>
      <c r="G50" s="29" t="n"/>
      <c r="H50" s="30" t="n"/>
      <c r="I50" s="30" t="n"/>
      <c r="J50" s="30" t="n"/>
      <c r="K50" s="30" t="n"/>
      <c r="L50" s="30" t="n"/>
      <c r="M50" s="33">
        <f>IF(COUNTA(H50:L50)=0,"",SUM(H50:L50))</f>
        <v/>
      </c>
      <c r="N50" s="41" t="n"/>
      <c r="O50" s="33">
        <f>IF(OR(F50="",N50=""),"",IFERROR(N50*Parameter!$B$4/F50,""))</f>
        <v/>
      </c>
      <c r="P50" s="33">
        <f>IF(M50="","",M50*Parameter!$B$5)</f>
        <v/>
      </c>
      <c r="Q50" s="33">
        <f>IF(OR(M50="",O50="",P50=""),"",SUM(M50,O50,P50))</f>
        <v/>
      </c>
      <c r="R50" s="30" t="n"/>
      <c r="S50" s="33">
        <f>IF(R50="","",IFERROR(R50/(1+Parameter!$B$6),""))</f>
        <v/>
      </c>
      <c r="T50" s="33">
        <f>IF(OR(S50="",Q50=""),"",S50-Q50)</f>
        <v/>
      </c>
      <c r="U50" s="34">
        <f>IF(OR(T50="",S50=""),"",IFERROR(T50/S50,""))</f>
        <v/>
      </c>
      <c r="V50" s="34">
        <f>IF(D50="","",IFERROR(VLOOKUP(D50,Parameter!$E$4:$F$7,2,FALSE),""))</f>
        <v/>
      </c>
      <c r="W50" s="33">
        <f>IF(OR(Q50="",V50=""),"",IFERROR(Q50/(1-V50)*(1+Parameter!$B$6),""))</f>
        <v/>
      </c>
      <c r="X50" s="33">
        <f>IF(OR(R50="",W50=""),"",R50-W50)</f>
        <v/>
      </c>
      <c r="Y50" s="33">
        <f>IF(OR(S50="",F50=""),"",S50*F50)</f>
        <v/>
      </c>
      <c r="Z50" s="33">
        <f>IF(OR(Q50="",F50=""),"",Q50*F50)</f>
        <v/>
      </c>
      <c r="AA50" s="33">
        <f>IF(OR(T50="",F50=""),"",T50*F50)</f>
        <v/>
      </c>
      <c r="AB50" s="27" t="n"/>
      <c r="AC50" s="35">
        <f>IF(A50="","",IF(OR(B50="",C50="",D50="",E50="",F50="",G50="",M50="",N50="",R50="",AB50=""),"Angaben fehlen",IF(OR(B50&lt;Parameter!$B$9,B50&gt;Parameter!$B$10),"Außerhalb Planung",IF(F50&gt;Parameter!$B$8,"Kapazität überschritten",IF(OR(U50="",V50=""),"Marge nicht berechenbar",IF(U50&lt;V50-Parameter!$B$7,"Marge deutlich unter Ziel",IF(U50&lt;V50,"Marge unter Ziel","Im Ziel")))))))</f>
        <v/>
      </c>
    </row>
    <row r="51">
      <c r="A51" s="27" t="n"/>
      <c r="B51" s="40" t="n"/>
      <c r="C51" s="27" t="n"/>
      <c r="D51" s="27" t="n"/>
      <c r="E51" s="27" t="n"/>
      <c r="F51" s="29" t="n"/>
      <c r="G51" s="29" t="n"/>
      <c r="H51" s="30" t="n"/>
      <c r="I51" s="30" t="n"/>
      <c r="J51" s="30" t="n"/>
      <c r="K51" s="30" t="n"/>
      <c r="L51" s="30" t="n"/>
      <c r="M51" s="19">
        <f>IF(COUNTA(H51:L51)=0,"",SUM(H51:L51))</f>
        <v/>
      </c>
      <c r="N51" s="41" t="n"/>
      <c r="O51" s="19">
        <f>IF(OR(F51="",N51=""),"",IFERROR(N51*Parameter!$B$4/F51,""))</f>
        <v/>
      </c>
      <c r="P51" s="19">
        <f>IF(M51="","",M51*Parameter!$B$5)</f>
        <v/>
      </c>
      <c r="Q51" s="19">
        <f>IF(OR(M51="",O51="",P51=""),"",SUM(M51,O51,P51))</f>
        <v/>
      </c>
      <c r="R51" s="30" t="n"/>
      <c r="S51" s="19">
        <f>IF(R51="","",IFERROR(R51/(1+Parameter!$B$6),""))</f>
        <v/>
      </c>
      <c r="T51" s="19">
        <f>IF(OR(S51="",Q51=""),"",S51-Q51)</f>
        <v/>
      </c>
      <c r="U51" s="20">
        <f>IF(OR(T51="",S51=""),"",IFERROR(T51/S51,""))</f>
        <v/>
      </c>
      <c r="V51" s="20">
        <f>IF(D51="","",IFERROR(VLOOKUP(D51,Parameter!$E$4:$F$7,2,FALSE),""))</f>
        <v/>
      </c>
      <c r="W51" s="19">
        <f>IF(OR(Q51="",V51=""),"",IFERROR(Q51/(1-V51)*(1+Parameter!$B$6),""))</f>
        <v/>
      </c>
      <c r="X51" s="19">
        <f>IF(OR(R51="",W51=""),"",R51-W51)</f>
        <v/>
      </c>
      <c r="Y51" s="19">
        <f>IF(OR(S51="",F51=""),"",S51*F51)</f>
        <v/>
      </c>
      <c r="Z51" s="19">
        <f>IF(OR(Q51="",F51=""),"",Q51*F51)</f>
        <v/>
      </c>
      <c r="AA51" s="19">
        <f>IF(OR(T51="",F51=""),"",T51*F51)</f>
        <v/>
      </c>
      <c r="AB51" s="27" t="n"/>
      <c r="AC51" s="32">
        <f>IF(A51="","",IF(OR(B51="",C51="",D51="",E51="",F51="",G51="",M51="",N51="",R51="",AB51=""),"Angaben fehlen",IF(OR(B51&lt;Parameter!$B$9,B51&gt;Parameter!$B$10),"Außerhalb Planung",IF(F51&gt;Parameter!$B$8,"Kapazität überschritten",IF(OR(U51="",V51=""),"Marge nicht berechenbar",IF(U51&lt;V51-Parameter!$B$7,"Marge deutlich unter Ziel",IF(U51&lt;V51,"Marge unter Ziel","Im Ziel")))))))</f>
        <v/>
      </c>
    </row>
    <row r="52">
      <c r="A52" s="27" t="n"/>
      <c r="B52" s="40" t="n"/>
      <c r="C52" s="27" t="n"/>
      <c r="D52" s="27" t="n"/>
      <c r="E52" s="27" t="n"/>
      <c r="F52" s="29" t="n"/>
      <c r="G52" s="29" t="n"/>
      <c r="H52" s="30" t="n"/>
      <c r="I52" s="30" t="n"/>
      <c r="J52" s="30" t="n"/>
      <c r="K52" s="30" t="n"/>
      <c r="L52" s="30" t="n"/>
      <c r="M52" s="33">
        <f>IF(COUNTA(H52:L52)=0,"",SUM(H52:L52))</f>
        <v/>
      </c>
      <c r="N52" s="41" t="n"/>
      <c r="O52" s="33">
        <f>IF(OR(F52="",N52=""),"",IFERROR(N52*Parameter!$B$4/F52,""))</f>
        <v/>
      </c>
      <c r="P52" s="33">
        <f>IF(M52="","",M52*Parameter!$B$5)</f>
        <v/>
      </c>
      <c r="Q52" s="33">
        <f>IF(OR(M52="",O52="",P52=""),"",SUM(M52,O52,P52))</f>
        <v/>
      </c>
      <c r="R52" s="30" t="n"/>
      <c r="S52" s="33">
        <f>IF(R52="","",IFERROR(R52/(1+Parameter!$B$6),""))</f>
        <v/>
      </c>
      <c r="T52" s="33">
        <f>IF(OR(S52="",Q52=""),"",S52-Q52)</f>
        <v/>
      </c>
      <c r="U52" s="34">
        <f>IF(OR(T52="",S52=""),"",IFERROR(T52/S52,""))</f>
        <v/>
      </c>
      <c r="V52" s="34">
        <f>IF(D52="","",IFERROR(VLOOKUP(D52,Parameter!$E$4:$F$7,2,FALSE),""))</f>
        <v/>
      </c>
      <c r="W52" s="33">
        <f>IF(OR(Q52="",V52=""),"",IFERROR(Q52/(1-V52)*(1+Parameter!$B$6),""))</f>
        <v/>
      </c>
      <c r="X52" s="33">
        <f>IF(OR(R52="",W52=""),"",R52-W52)</f>
        <v/>
      </c>
      <c r="Y52" s="33">
        <f>IF(OR(S52="",F52=""),"",S52*F52)</f>
        <v/>
      </c>
      <c r="Z52" s="33">
        <f>IF(OR(Q52="",F52=""),"",Q52*F52)</f>
        <v/>
      </c>
      <c r="AA52" s="33">
        <f>IF(OR(T52="",F52=""),"",T52*F52)</f>
        <v/>
      </c>
      <c r="AB52" s="27" t="n"/>
      <c r="AC52" s="35">
        <f>IF(A52="","",IF(OR(B52="",C52="",D52="",E52="",F52="",G52="",M52="",N52="",R52="",AB52=""),"Angaben fehlen",IF(OR(B52&lt;Parameter!$B$9,B52&gt;Parameter!$B$10),"Außerhalb Planung",IF(F52&gt;Parameter!$B$8,"Kapazität überschritten",IF(OR(U52="",V52=""),"Marge nicht berechenbar",IF(U52&lt;V52-Parameter!$B$7,"Marge deutlich unter Ziel",IF(U52&lt;V52,"Marge unter Ziel","Im Ziel")))))))</f>
        <v/>
      </c>
    </row>
    <row r="53">
      <c r="A53" s="27" t="n"/>
      <c r="B53" s="40" t="n"/>
      <c r="C53" s="27" t="n"/>
      <c r="D53" s="27" t="n"/>
      <c r="E53" s="27" t="n"/>
      <c r="F53" s="29" t="n"/>
      <c r="G53" s="29" t="n"/>
      <c r="H53" s="30" t="n"/>
      <c r="I53" s="30" t="n"/>
      <c r="J53" s="30" t="n"/>
      <c r="K53" s="30" t="n"/>
      <c r="L53" s="30" t="n"/>
      <c r="M53" s="19">
        <f>IF(COUNTA(H53:L53)=0,"",SUM(H53:L53))</f>
        <v/>
      </c>
      <c r="N53" s="41" t="n"/>
      <c r="O53" s="19">
        <f>IF(OR(F53="",N53=""),"",IFERROR(N53*Parameter!$B$4/F53,""))</f>
        <v/>
      </c>
      <c r="P53" s="19">
        <f>IF(M53="","",M53*Parameter!$B$5)</f>
        <v/>
      </c>
      <c r="Q53" s="19">
        <f>IF(OR(M53="",O53="",P53=""),"",SUM(M53,O53,P53))</f>
        <v/>
      </c>
      <c r="R53" s="30" t="n"/>
      <c r="S53" s="19">
        <f>IF(R53="","",IFERROR(R53/(1+Parameter!$B$6),""))</f>
        <v/>
      </c>
      <c r="T53" s="19">
        <f>IF(OR(S53="",Q53=""),"",S53-Q53)</f>
        <v/>
      </c>
      <c r="U53" s="20">
        <f>IF(OR(T53="",S53=""),"",IFERROR(T53/S53,""))</f>
        <v/>
      </c>
      <c r="V53" s="20">
        <f>IF(D53="","",IFERROR(VLOOKUP(D53,Parameter!$E$4:$F$7,2,FALSE),""))</f>
        <v/>
      </c>
      <c r="W53" s="19">
        <f>IF(OR(Q53="",V53=""),"",IFERROR(Q53/(1-V53)*(1+Parameter!$B$6),""))</f>
        <v/>
      </c>
      <c r="X53" s="19">
        <f>IF(OR(R53="",W53=""),"",R53-W53)</f>
        <v/>
      </c>
      <c r="Y53" s="19">
        <f>IF(OR(S53="",F53=""),"",S53*F53)</f>
        <v/>
      </c>
      <c r="Z53" s="19">
        <f>IF(OR(Q53="",F53=""),"",Q53*F53)</f>
        <v/>
      </c>
      <c r="AA53" s="19">
        <f>IF(OR(T53="",F53=""),"",T53*F53)</f>
        <v/>
      </c>
      <c r="AB53" s="27" t="n"/>
      <c r="AC53" s="32">
        <f>IF(A53="","",IF(OR(B53="",C53="",D53="",E53="",F53="",G53="",M53="",N53="",R53="",AB53=""),"Angaben fehlen",IF(OR(B53&lt;Parameter!$B$9,B53&gt;Parameter!$B$10),"Außerhalb Planung",IF(F53&gt;Parameter!$B$8,"Kapazität überschritten",IF(OR(U53="",V53=""),"Marge nicht berechenbar",IF(U53&lt;V53-Parameter!$B$7,"Marge deutlich unter Ziel",IF(U53&lt;V53,"Marge unter Ziel","Im Ziel")))))))</f>
        <v/>
      </c>
    </row>
    <row r="54">
      <c r="A54" s="27" t="n"/>
      <c r="B54" s="40" t="n"/>
      <c r="C54" s="27" t="n"/>
      <c r="D54" s="27" t="n"/>
      <c r="E54" s="27" t="n"/>
      <c r="F54" s="29" t="n"/>
      <c r="G54" s="29" t="n"/>
      <c r="H54" s="30" t="n"/>
      <c r="I54" s="30" t="n"/>
      <c r="J54" s="30" t="n"/>
      <c r="K54" s="30" t="n"/>
      <c r="L54" s="30" t="n"/>
      <c r="M54" s="33">
        <f>IF(COUNTA(H54:L54)=0,"",SUM(H54:L54))</f>
        <v/>
      </c>
      <c r="N54" s="41" t="n"/>
      <c r="O54" s="33">
        <f>IF(OR(F54="",N54=""),"",IFERROR(N54*Parameter!$B$4/F54,""))</f>
        <v/>
      </c>
      <c r="P54" s="33">
        <f>IF(M54="","",M54*Parameter!$B$5)</f>
        <v/>
      </c>
      <c r="Q54" s="33">
        <f>IF(OR(M54="",O54="",P54=""),"",SUM(M54,O54,P54))</f>
        <v/>
      </c>
      <c r="R54" s="30" t="n"/>
      <c r="S54" s="33">
        <f>IF(R54="","",IFERROR(R54/(1+Parameter!$B$6),""))</f>
        <v/>
      </c>
      <c r="T54" s="33">
        <f>IF(OR(S54="",Q54=""),"",S54-Q54)</f>
        <v/>
      </c>
      <c r="U54" s="34">
        <f>IF(OR(T54="",S54=""),"",IFERROR(T54/S54,""))</f>
        <v/>
      </c>
      <c r="V54" s="34">
        <f>IF(D54="","",IFERROR(VLOOKUP(D54,Parameter!$E$4:$F$7,2,FALSE),""))</f>
        <v/>
      </c>
      <c r="W54" s="33">
        <f>IF(OR(Q54="",V54=""),"",IFERROR(Q54/(1-V54)*(1+Parameter!$B$6),""))</f>
        <v/>
      </c>
      <c r="X54" s="33">
        <f>IF(OR(R54="",W54=""),"",R54-W54)</f>
        <v/>
      </c>
      <c r="Y54" s="33">
        <f>IF(OR(S54="",F54=""),"",S54*F54)</f>
        <v/>
      </c>
      <c r="Z54" s="33">
        <f>IF(OR(Q54="",F54=""),"",Q54*F54)</f>
        <v/>
      </c>
      <c r="AA54" s="33">
        <f>IF(OR(T54="",F54=""),"",T54*F54)</f>
        <v/>
      </c>
      <c r="AB54" s="27" t="n"/>
      <c r="AC54" s="35">
        <f>IF(A54="","",IF(OR(B54="",C54="",D54="",E54="",F54="",G54="",M54="",N54="",R54="",AB54=""),"Angaben fehlen",IF(OR(B54&lt;Parameter!$B$9,B54&gt;Parameter!$B$10),"Außerhalb Planung",IF(F54&gt;Parameter!$B$8,"Kapazität überschritten",IF(OR(U54="",V54=""),"Marge nicht berechenbar",IF(U54&lt;V54-Parameter!$B$7,"Marge deutlich unter Ziel",IF(U54&lt;V54,"Marge unter Ziel","Im Ziel")))))))</f>
        <v/>
      </c>
    </row>
    <row r="55">
      <c r="A55" s="27" t="n"/>
      <c r="B55" s="40" t="n"/>
      <c r="C55" s="27" t="n"/>
      <c r="D55" s="27" t="n"/>
      <c r="E55" s="27" t="n"/>
      <c r="F55" s="29" t="n"/>
      <c r="G55" s="29" t="n"/>
      <c r="H55" s="30" t="n"/>
      <c r="I55" s="30" t="n"/>
      <c r="J55" s="30" t="n"/>
      <c r="K55" s="30" t="n"/>
      <c r="L55" s="30" t="n"/>
      <c r="M55" s="19">
        <f>IF(COUNTA(H55:L55)=0,"",SUM(H55:L55))</f>
        <v/>
      </c>
      <c r="N55" s="41" t="n"/>
      <c r="O55" s="19">
        <f>IF(OR(F55="",N55=""),"",IFERROR(N55*Parameter!$B$4/F55,""))</f>
        <v/>
      </c>
      <c r="P55" s="19">
        <f>IF(M55="","",M55*Parameter!$B$5)</f>
        <v/>
      </c>
      <c r="Q55" s="19">
        <f>IF(OR(M55="",O55="",P55=""),"",SUM(M55,O55,P55))</f>
        <v/>
      </c>
      <c r="R55" s="30" t="n"/>
      <c r="S55" s="19">
        <f>IF(R55="","",IFERROR(R55/(1+Parameter!$B$6),""))</f>
        <v/>
      </c>
      <c r="T55" s="19">
        <f>IF(OR(S55="",Q55=""),"",S55-Q55)</f>
        <v/>
      </c>
      <c r="U55" s="20">
        <f>IF(OR(T55="",S55=""),"",IFERROR(T55/S55,""))</f>
        <v/>
      </c>
      <c r="V55" s="20">
        <f>IF(D55="","",IFERROR(VLOOKUP(D55,Parameter!$E$4:$F$7,2,FALSE),""))</f>
        <v/>
      </c>
      <c r="W55" s="19">
        <f>IF(OR(Q55="",V55=""),"",IFERROR(Q55/(1-V55)*(1+Parameter!$B$6),""))</f>
        <v/>
      </c>
      <c r="X55" s="19">
        <f>IF(OR(R55="",W55=""),"",R55-W55)</f>
        <v/>
      </c>
      <c r="Y55" s="19">
        <f>IF(OR(S55="",F55=""),"",S55*F55)</f>
        <v/>
      </c>
      <c r="Z55" s="19">
        <f>IF(OR(Q55="",F55=""),"",Q55*F55)</f>
        <v/>
      </c>
      <c r="AA55" s="19">
        <f>IF(OR(T55="",F55=""),"",T55*F55)</f>
        <v/>
      </c>
      <c r="AB55" s="27" t="n"/>
      <c r="AC55" s="32">
        <f>IF(A55="","",IF(OR(B55="",C55="",D55="",E55="",F55="",G55="",M55="",N55="",R55="",AB55=""),"Angaben fehlen",IF(OR(B55&lt;Parameter!$B$9,B55&gt;Parameter!$B$10),"Außerhalb Planung",IF(F55&gt;Parameter!$B$8,"Kapazität überschritten",IF(OR(U55="",V55=""),"Marge nicht berechenbar",IF(U55&lt;V55-Parameter!$B$7,"Marge deutlich unter Ziel",IF(U55&lt;V55,"Marge unter Ziel","Im Ziel")))))))</f>
        <v/>
      </c>
    </row>
    <row r="56">
      <c r="A56" s="27" t="n"/>
      <c r="B56" s="40" t="n"/>
      <c r="C56" s="27" t="n"/>
      <c r="D56" s="27" t="n"/>
      <c r="E56" s="27" t="n"/>
      <c r="F56" s="29" t="n"/>
      <c r="G56" s="29" t="n"/>
      <c r="H56" s="30" t="n"/>
      <c r="I56" s="30" t="n"/>
      <c r="J56" s="30" t="n"/>
      <c r="K56" s="30" t="n"/>
      <c r="L56" s="30" t="n"/>
      <c r="M56" s="33">
        <f>IF(COUNTA(H56:L56)=0,"",SUM(H56:L56))</f>
        <v/>
      </c>
      <c r="N56" s="41" t="n"/>
      <c r="O56" s="33">
        <f>IF(OR(F56="",N56=""),"",IFERROR(N56*Parameter!$B$4/F56,""))</f>
        <v/>
      </c>
      <c r="P56" s="33">
        <f>IF(M56="","",M56*Parameter!$B$5)</f>
        <v/>
      </c>
      <c r="Q56" s="33">
        <f>IF(OR(M56="",O56="",P56=""),"",SUM(M56,O56,P56))</f>
        <v/>
      </c>
      <c r="R56" s="30" t="n"/>
      <c r="S56" s="33">
        <f>IF(R56="","",IFERROR(R56/(1+Parameter!$B$6),""))</f>
        <v/>
      </c>
      <c r="T56" s="33">
        <f>IF(OR(S56="",Q56=""),"",S56-Q56)</f>
        <v/>
      </c>
      <c r="U56" s="34">
        <f>IF(OR(T56="",S56=""),"",IFERROR(T56/S56,""))</f>
        <v/>
      </c>
      <c r="V56" s="34">
        <f>IF(D56="","",IFERROR(VLOOKUP(D56,Parameter!$E$4:$F$7,2,FALSE),""))</f>
        <v/>
      </c>
      <c r="W56" s="33">
        <f>IF(OR(Q56="",V56=""),"",IFERROR(Q56/(1-V56)*(1+Parameter!$B$6),""))</f>
        <v/>
      </c>
      <c r="X56" s="33">
        <f>IF(OR(R56="",W56=""),"",R56-W56)</f>
        <v/>
      </c>
      <c r="Y56" s="33">
        <f>IF(OR(S56="",F56=""),"",S56*F56)</f>
        <v/>
      </c>
      <c r="Z56" s="33">
        <f>IF(OR(Q56="",F56=""),"",Q56*F56)</f>
        <v/>
      </c>
      <c r="AA56" s="33">
        <f>IF(OR(T56="",F56=""),"",T56*F56)</f>
        <v/>
      </c>
      <c r="AB56" s="27" t="n"/>
      <c r="AC56" s="35">
        <f>IF(A56="","",IF(OR(B56="",C56="",D56="",E56="",F56="",G56="",M56="",N56="",R56="",AB56=""),"Angaben fehlen",IF(OR(B56&lt;Parameter!$B$9,B56&gt;Parameter!$B$10),"Außerhalb Planung",IF(F56&gt;Parameter!$B$8,"Kapazität überschritten",IF(OR(U56="",V56=""),"Marge nicht berechenbar",IF(U56&lt;V56-Parameter!$B$7,"Marge deutlich unter Ziel",IF(U56&lt;V56,"Marge unter Ziel","Im Ziel")))))))</f>
        <v/>
      </c>
    </row>
    <row r="57">
      <c r="A57" s="27" t="n"/>
      <c r="B57" s="40" t="n"/>
      <c r="C57" s="27" t="n"/>
      <c r="D57" s="27" t="n"/>
      <c r="E57" s="27" t="n"/>
      <c r="F57" s="29" t="n"/>
      <c r="G57" s="29" t="n"/>
      <c r="H57" s="30" t="n"/>
      <c r="I57" s="30" t="n"/>
      <c r="J57" s="30" t="n"/>
      <c r="K57" s="30" t="n"/>
      <c r="L57" s="30" t="n"/>
      <c r="M57" s="19">
        <f>IF(COUNTA(H57:L57)=0,"",SUM(H57:L57))</f>
        <v/>
      </c>
      <c r="N57" s="41" t="n"/>
      <c r="O57" s="19">
        <f>IF(OR(F57="",N57=""),"",IFERROR(N57*Parameter!$B$4/F57,""))</f>
        <v/>
      </c>
      <c r="P57" s="19">
        <f>IF(M57="","",M57*Parameter!$B$5)</f>
        <v/>
      </c>
      <c r="Q57" s="19">
        <f>IF(OR(M57="",O57="",P57=""),"",SUM(M57,O57,P57))</f>
        <v/>
      </c>
      <c r="R57" s="30" t="n"/>
      <c r="S57" s="19">
        <f>IF(R57="","",IFERROR(R57/(1+Parameter!$B$6),""))</f>
        <v/>
      </c>
      <c r="T57" s="19">
        <f>IF(OR(S57="",Q57=""),"",S57-Q57)</f>
        <v/>
      </c>
      <c r="U57" s="20">
        <f>IF(OR(T57="",S57=""),"",IFERROR(T57/S57,""))</f>
        <v/>
      </c>
      <c r="V57" s="20">
        <f>IF(D57="","",IFERROR(VLOOKUP(D57,Parameter!$E$4:$F$7,2,FALSE),""))</f>
        <v/>
      </c>
      <c r="W57" s="19">
        <f>IF(OR(Q57="",V57=""),"",IFERROR(Q57/(1-V57)*(1+Parameter!$B$6),""))</f>
        <v/>
      </c>
      <c r="X57" s="19">
        <f>IF(OR(R57="",W57=""),"",R57-W57)</f>
        <v/>
      </c>
      <c r="Y57" s="19">
        <f>IF(OR(S57="",F57=""),"",S57*F57)</f>
        <v/>
      </c>
      <c r="Z57" s="19">
        <f>IF(OR(Q57="",F57=""),"",Q57*F57)</f>
        <v/>
      </c>
      <c r="AA57" s="19">
        <f>IF(OR(T57="",F57=""),"",T57*F57)</f>
        <v/>
      </c>
      <c r="AB57" s="27" t="n"/>
      <c r="AC57" s="32">
        <f>IF(A57="","",IF(OR(B57="",C57="",D57="",E57="",F57="",G57="",M57="",N57="",R57="",AB57=""),"Angaben fehlen",IF(OR(B57&lt;Parameter!$B$9,B57&gt;Parameter!$B$10),"Außerhalb Planung",IF(F57&gt;Parameter!$B$8,"Kapazität überschritten",IF(OR(U57="",V57=""),"Marge nicht berechenbar",IF(U57&lt;V57-Parameter!$B$7,"Marge deutlich unter Ziel",IF(U57&lt;V57,"Marge unter Ziel","Im Ziel")))))))</f>
        <v/>
      </c>
    </row>
    <row r="58">
      <c r="A58" s="27" t="n"/>
      <c r="B58" s="40" t="n"/>
      <c r="C58" s="27" t="n"/>
      <c r="D58" s="27" t="n"/>
      <c r="E58" s="27" t="n"/>
      <c r="F58" s="29" t="n"/>
      <c r="G58" s="29" t="n"/>
      <c r="H58" s="30" t="n"/>
      <c r="I58" s="30" t="n"/>
      <c r="J58" s="30" t="n"/>
      <c r="K58" s="30" t="n"/>
      <c r="L58" s="30" t="n"/>
      <c r="M58" s="33">
        <f>IF(COUNTA(H58:L58)=0,"",SUM(H58:L58))</f>
        <v/>
      </c>
      <c r="N58" s="41" t="n"/>
      <c r="O58" s="33">
        <f>IF(OR(F58="",N58=""),"",IFERROR(N58*Parameter!$B$4/F58,""))</f>
        <v/>
      </c>
      <c r="P58" s="33">
        <f>IF(M58="","",M58*Parameter!$B$5)</f>
        <v/>
      </c>
      <c r="Q58" s="33">
        <f>IF(OR(M58="",O58="",P58=""),"",SUM(M58,O58,P58))</f>
        <v/>
      </c>
      <c r="R58" s="30" t="n"/>
      <c r="S58" s="33">
        <f>IF(R58="","",IFERROR(R58/(1+Parameter!$B$6),""))</f>
        <v/>
      </c>
      <c r="T58" s="33">
        <f>IF(OR(S58="",Q58=""),"",S58-Q58)</f>
        <v/>
      </c>
      <c r="U58" s="34">
        <f>IF(OR(T58="",S58=""),"",IFERROR(T58/S58,""))</f>
        <v/>
      </c>
      <c r="V58" s="34">
        <f>IF(D58="","",IFERROR(VLOOKUP(D58,Parameter!$E$4:$F$7,2,FALSE),""))</f>
        <v/>
      </c>
      <c r="W58" s="33">
        <f>IF(OR(Q58="",V58=""),"",IFERROR(Q58/(1-V58)*(1+Parameter!$B$6),""))</f>
        <v/>
      </c>
      <c r="X58" s="33">
        <f>IF(OR(R58="",W58=""),"",R58-W58)</f>
        <v/>
      </c>
      <c r="Y58" s="33">
        <f>IF(OR(S58="",F58=""),"",S58*F58)</f>
        <v/>
      </c>
      <c r="Z58" s="33">
        <f>IF(OR(Q58="",F58=""),"",Q58*F58)</f>
        <v/>
      </c>
      <c r="AA58" s="33">
        <f>IF(OR(T58="",F58=""),"",T58*F58)</f>
        <v/>
      </c>
      <c r="AB58" s="27" t="n"/>
      <c r="AC58" s="35">
        <f>IF(A58="","",IF(OR(B58="",C58="",D58="",E58="",F58="",G58="",M58="",N58="",R58="",AB58=""),"Angaben fehlen",IF(OR(B58&lt;Parameter!$B$9,B58&gt;Parameter!$B$10),"Außerhalb Planung",IF(F58&gt;Parameter!$B$8,"Kapazität überschritten",IF(OR(U58="",V58=""),"Marge nicht berechenbar",IF(U58&lt;V58-Parameter!$B$7,"Marge deutlich unter Ziel",IF(U58&lt;V58,"Marge unter Ziel","Im Ziel")))))))</f>
        <v/>
      </c>
    </row>
    <row r="59">
      <c r="A59" s="27" t="n"/>
      <c r="B59" s="40" t="n"/>
      <c r="C59" s="27" t="n"/>
      <c r="D59" s="27" t="n"/>
      <c r="E59" s="27" t="n"/>
      <c r="F59" s="29" t="n"/>
      <c r="G59" s="29" t="n"/>
      <c r="H59" s="30" t="n"/>
      <c r="I59" s="30" t="n"/>
      <c r="J59" s="30" t="n"/>
      <c r="K59" s="30" t="n"/>
      <c r="L59" s="30" t="n"/>
      <c r="M59" s="19">
        <f>IF(COUNTA(H59:L59)=0,"",SUM(H59:L59))</f>
        <v/>
      </c>
      <c r="N59" s="41" t="n"/>
      <c r="O59" s="19">
        <f>IF(OR(F59="",N59=""),"",IFERROR(N59*Parameter!$B$4/F59,""))</f>
        <v/>
      </c>
      <c r="P59" s="19">
        <f>IF(M59="","",M59*Parameter!$B$5)</f>
        <v/>
      </c>
      <c r="Q59" s="19">
        <f>IF(OR(M59="",O59="",P59=""),"",SUM(M59,O59,P59))</f>
        <v/>
      </c>
      <c r="R59" s="30" t="n"/>
      <c r="S59" s="19">
        <f>IF(R59="","",IFERROR(R59/(1+Parameter!$B$6),""))</f>
        <v/>
      </c>
      <c r="T59" s="19">
        <f>IF(OR(S59="",Q59=""),"",S59-Q59)</f>
        <v/>
      </c>
      <c r="U59" s="20">
        <f>IF(OR(T59="",S59=""),"",IFERROR(T59/S59,""))</f>
        <v/>
      </c>
      <c r="V59" s="20">
        <f>IF(D59="","",IFERROR(VLOOKUP(D59,Parameter!$E$4:$F$7,2,FALSE),""))</f>
        <v/>
      </c>
      <c r="W59" s="19">
        <f>IF(OR(Q59="",V59=""),"",IFERROR(Q59/(1-V59)*(1+Parameter!$B$6),""))</f>
        <v/>
      </c>
      <c r="X59" s="19">
        <f>IF(OR(R59="",W59=""),"",R59-W59)</f>
        <v/>
      </c>
      <c r="Y59" s="19">
        <f>IF(OR(S59="",F59=""),"",S59*F59)</f>
        <v/>
      </c>
      <c r="Z59" s="19">
        <f>IF(OR(Q59="",F59=""),"",Q59*F59)</f>
        <v/>
      </c>
      <c r="AA59" s="19">
        <f>IF(OR(T59="",F59=""),"",T59*F59)</f>
        <v/>
      </c>
      <c r="AB59" s="27" t="n"/>
      <c r="AC59" s="32">
        <f>IF(A59="","",IF(OR(B59="",C59="",D59="",E59="",F59="",G59="",M59="",N59="",R59="",AB59=""),"Angaben fehlen",IF(OR(B59&lt;Parameter!$B$9,B59&gt;Parameter!$B$10),"Außerhalb Planung",IF(F59&gt;Parameter!$B$8,"Kapazität überschritten",IF(OR(U59="",V59=""),"Marge nicht berechenbar",IF(U59&lt;V59-Parameter!$B$7,"Marge deutlich unter Ziel",IF(U59&lt;V59,"Marge unter Ziel","Im Ziel")))))))</f>
        <v/>
      </c>
    </row>
    <row r="60">
      <c r="A60" s="27" t="n"/>
      <c r="B60" s="40" t="n"/>
      <c r="C60" s="27" t="n"/>
      <c r="D60" s="27" t="n"/>
      <c r="E60" s="27" t="n"/>
      <c r="F60" s="29" t="n"/>
      <c r="G60" s="29" t="n"/>
      <c r="H60" s="30" t="n"/>
      <c r="I60" s="30" t="n"/>
      <c r="J60" s="30" t="n"/>
      <c r="K60" s="30" t="n"/>
      <c r="L60" s="30" t="n"/>
      <c r="M60" s="33">
        <f>IF(COUNTA(H60:L60)=0,"",SUM(H60:L60))</f>
        <v/>
      </c>
      <c r="N60" s="41" t="n"/>
      <c r="O60" s="33">
        <f>IF(OR(F60="",N60=""),"",IFERROR(N60*Parameter!$B$4/F60,""))</f>
        <v/>
      </c>
      <c r="P60" s="33">
        <f>IF(M60="","",M60*Parameter!$B$5)</f>
        <v/>
      </c>
      <c r="Q60" s="33">
        <f>IF(OR(M60="",O60="",P60=""),"",SUM(M60,O60,P60))</f>
        <v/>
      </c>
      <c r="R60" s="30" t="n"/>
      <c r="S60" s="33">
        <f>IF(R60="","",IFERROR(R60/(1+Parameter!$B$6),""))</f>
        <v/>
      </c>
      <c r="T60" s="33">
        <f>IF(OR(S60="",Q60=""),"",S60-Q60)</f>
        <v/>
      </c>
      <c r="U60" s="34">
        <f>IF(OR(T60="",S60=""),"",IFERROR(T60/S60,""))</f>
        <v/>
      </c>
      <c r="V60" s="34">
        <f>IF(D60="","",IFERROR(VLOOKUP(D60,Parameter!$E$4:$F$7,2,FALSE),""))</f>
        <v/>
      </c>
      <c r="W60" s="33">
        <f>IF(OR(Q60="",V60=""),"",IFERROR(Q60/(1-V60)*(1+Parameter!$B$6),""))</f>
        <v/>
      </c>
      <c r="X60" s="33">
        <f>IF(OR(R60="",W60=""),"",R60-W60)</f>
        <v/>
      </c>
      <c r="Y60" s="33">
        <f>IF(OR(S60="",F60=""),"",S60*F60)</f>
        <v/>
      </c>
      <c r="Z60" s="33">
        <f>IF(OR(Q60="",F60=""),"",Q60*F60)</f>
        <v/>
      </c>
      <c r="AA60" s="33">
        <f>IF(OR(T60="",F60=""),"",T60*F60)</f>
        <v/>
      </c>
      <c r="AB60" s="27" t="n"/>
      <c r="AC60" s="35">
        <f>IF(A60="","",IF(OR(B60="",C60="",D60="",E60="",F60="",G60="",M60="",N60="",R60="",AB60=""),"Angaben fehlen",IF(OR(B60&lt;Parameter!$B$9,B60&gt;Parameter!$B$10),"Außerhalb Planung",IF(F60&gt;Parameter!$B$8,"Kapazität überschritten",IF(OR(U60="",V60=""),"Marge nicht berechenbar",IF(U60&lt;V60-Parameter!$B$7,"Marge deutlich unter Ziel",IF(U60&lt;V60,"Marge unter Ziel","Im Ziel")))))))</f>
        <v/>
      </c>
    </row>
    <row r="61">
      <c r="A61" s="27" t="n"/>
      <c r="B61" s="40" t="n"/>
      <c r="C61" s="27" t="n"/>
      <c r="D61" s="27" t="n"/>
      <c r="E61" s="27" t="n"/>
      <c r="F61" s="29" t="n"/>
      <c r="G61" s="29" t="n"/>
      <c r="H61" s="30" t="n"/>
      <c r="I61" s="30" t="n"/>
      <c r="J61" s="30" t="n"/>
      <c r="K61" s="30" t="n"/>
      <c r="L61" s="30" t="n"/>
      <c r="M61" s="19">
        <f>IF(COUNTA(H61:L61)=0,"",SUM(H61:L61))</f>
        <v/>
      </c>
      <c r="N61" s="41" t="n"/>
      <c r="O61" s="19">
        <f>IF(OR(F61="",N61=""),"",IFERROR(N61*Parameter!$B$4/F61,""))</f>
        <v/>
      </c>
      <c r="P61" s="19">
        <f>IF(M61="","",M61*Parameter!$B$5)</f>
        <v/>
      </c>
      <c r="Q61" s="19">
        <f>IF(OR(M61="",O61="",P61=""),"",SUM(M61,O61,P61))</f>
        <v/>
      </c>
      <c r="R61" s="30" t="n"/>
      <c r="S61" s="19">
        <f>IF(R61="","",IFERROR(R61/(1+Parameter!$B$6),""))</f>
        <v/>
      </c>
      <c r="T61" s="19">
        <f>IF(OR(S61="",Q61=""),"",S61-Q61)</f>
        <v/>
      </c>
      <c r="U61" s="20">
        <f>IF(OR(T61="",S61=""),"",IFERROR(T61/S61,""))</f>
        <v/>
      </c>
      <c r="V61" s="20">
        <f>IF(D61="","",IFERROR(VLOOKUP(D61,Parameter!$E$4:$F$7,2,FALSE),""))</f>
        <v/>
      </c>
      <c r="W61" s="19">
        <f>IF(OR(Q61="",V61=""),"",IFERROR(Q61/(1-V61)*(1+Parameter!$B$6),""))</f>
        <v/>
      </c>
      <c r="X61" s="19">
        <f>IF(OR(R61="",W61=""),"",R61-W61)</f>
        <v/>
      </c>
      <c r="Y61" s="19">
        <f>IF(OR(S61="",F61=""),"",S61*F61)</f>
        <v/>
      </c>
      <c r="Z61" s="19">
        <f>IF(OR(Q61="",F61=""),"",Q61*F61)</f>
        <v/>
      </c>
      <c r="AA61" s="19">
        <f>IF(OR(T61="",F61=""),"",T61*F61)</f>
        <v/>
      </c>
      <c r="AB61" s="27" t="n"/>
      <c r="AC61" s="32">
        <f>IF(A61="","",IF(OR(B61="",C61="",D61="",E61="",F61="",G61="",M61="",N61="",R61="",AB61=""),"Angaben fehlen",IF(OR(B61&lt;Parameter!$B$9,B61&gt;Parameter!$B$10),"Außerhalb Planung",IF(F61&gt;Parameter!$B$8,"Kapazität überschritten",IF(OR(U61="",V61=""),"Marge nicht berechenbar",IF(U61&lt;V61-Parameter!$B$7,"Marge deutlich unter Ziel",IF(U61&lt;V61,"Marge unter Ziel","Im Ziel")))))))</f>
        <v/>
      </c>
    </row>
    <row r="62">
      <c r="A62" s="27" t="n"/>
      <c r="B62" s="40" t="n"/>
      <c r="C62" s="27" t="n"/>
      <c r="D62" s="27" t="n"/>
      <c r="E62" s="27" t="n"/>
      <c r="F62" s="29" t="n"/>
      <c r="G62" s="29" t="n"/>
      <c r="H62" s="30" t="n"/>
      <c r="I62" s="30" t="n"/>
      <c r="J62" s="30" t="n"/>
      <c r="K62" s="30" t="n"/>
      <c r="L62" s="30" t="n"/>
      <c r="M62" s="33">
        <f>IF(COUNTA(H62:L62)=0,"",SUM(H62:L62))</f>
        <v/>
      </c>
      <c r="N62" s="41" t="n"/>
      <c r="O62" s="33">
        <f>IF(OR(F62="",N62=""),"",IFERROR(N62*Parameter!$B$4/F62,""))</f>
        <v/>
      </c>
      <c r="P62" s="33">
        <f>IF(M62="","",M62*Parameter!$B$5)</f>
        <v/>
      </c>
      <c r="Q62" s="33">
        <f>IF(OR(M62="",O62="",P62=""),"",SUM(M62,O62,P62))</f>
        <v/>
      </c>
      <c r="R62" s="30" t="n"/>
      <c r="S62" s="33">
        <f>IF(R62="","",IFERROR(R62/(1+Parameter!$B$6),""))</f>
        <v/>
      </c>
      <c r="T62" s="33">
        <f>IF(OR(S62="",Q62=""),"",S62-Q62)</f>
        <v/>
      </c>
      <c r="U62" s="34">
        <f>IF(OR(T62="",S62=""),"",IFERROR(T62/S62,""))</f>
        <v/>
      </c>
      <c r="V62" s="34">
        <f>IF(D62="","",IFERROR(VLOOKUP(D62,Parameter!$E$4:$F$7,2,FALSE),""))</f>
        <v/>
      </c>
      <c r="W62" s="33">
        <f>IF(OR(Q62="",V62=""),"",IFERROR(Q62/(1-V62)*(1+Parameter!$B$6),""))</f>
        <v/>
      </c>
      <c r="X62" s="33">
        <f>IF(OR(R62="",W62=""),"",R62-W62)</f>
        <v/>
      </c>
      <c r="Y62" s="33">
        <f>IF(OR(S62="",F62=""),"",S62*F62)</f>
        <v/>
      </c>
      <c r="Z62" s="33">
        <f>IF(OR(Q62="",F62=""),"",Q62*F62)</f>
        <v/>
      </c>
      <c r="AA62" s="33">
        <f>IF(OR(T62="",F62=""),"",T62*F62)</f>
        <v/>
      </c>
      <c r="AB62" s="27" t="n"/>
      <c r="AC62" s="35">
        <f>IF(A62="","",IF(OR(B62="",C62="",D62="",E62="",F62="",G62="",M62="",N62="",R62="",AB62=""),"Angaben fehlen",IF(OR(B62&lt;Parameter!$B$9,B62&gt;Parameter!$B$10),"Außerhalb Planung",IF(F62&gt;Parameter!$B$8,"Kapazität überschritten",IF(OR(U62="",V62=""),"Marge nicht berechenbar",IF(U62&lt;V62-Parameter!$B$7,"Marge deutlich unter Ziel",IF(U62&lt;V62,"Marge unter Ziel","Im Ziel")))))))</f>
        <v/>
      </c>
    </row>
    <row r="63">
      <c r="A63" s="27" t="n"/>
      <c r="B63" s="40" t="n"/>
      <c r="C63" s="27" t="n"/>
      <c r="D63" s="27" t="n"/>
      <c r="E63" s="27" t="n"/>
      <c r="F63" s="29" t="n"/>
      <c r="G63" s="29" t="n"/>
      <c r="H63" s="30" t="n"/>
      <c r="I63" s="30" t="n"/>
      <c r="J63" s="30" t="n"/>
      <c r="K63" s="30" t="n"/>
      <c r="L63" s="30" t="n"/>
      <c r="M63" s="19">
        <f>IF(COUNTA(H63:L63)=0,"",SUM(H63:L63))</f>
        <v/>
      </c>
      <c r="N63" s="41" t="n"/>
      <c r="O63" s="19">
        <f>IF(OR(F63="",N63=""),"",IFERROR(N63*Parameter!$B$4/F63,""))</f>
        <v/>
      </c>
      <c r="P63" s="19">
        <f>IF(M63="","",M63*Parameter!$B$5)</f>
        <v/>
      </c>
      <c r="Q63" s="19">
        <f>IF(OR(M63="",O63="",P63=""),"",SUM(M63,O63,P63))</f>
        <v/>
      </c>
      <c r="R63" s="30" t="n"/>
      <c r="S63" s="19">
        <f>IF(R63="","",IFERROR(R63/(1+Parameter!$B$6),""))</f>
        <v/>
      </c>
      <c r="T63" s="19">
        <f>IF(OR(S63="",Q63=""),"",S63-Q63)</f>
        <v/>
      </c>
      <c r="U63" s="20">
        <f>IF(OR(T63="",S63=""),"",IFERROR(T63/S63,""))</f>
        <v/>
      </c>
      <c r="V63" s="20">
        <f>IF(D63="","",IFERROR(VLOOKUP(D63,Parameter!$E$4:$F$7,2,FALSE),""))</f>
        <v/>
      </c>
      <c r="W63" s="19">
        <f>IF(OR(Q63="",V63=""),"",IFERROR(Q63/(1-V63)*(1+Parameter!$B$6),""))</f>
        <v/>
      </c>
      <c r="X63" s="19">
        <f>IF(OR(R63="",W63=""),"",R63-W63)</f>
        <v/>
      </c>
      <c r="Y63" s="19">
        <f>IF(OR(S63="",F63=""),"",S63*F63)</f>
        <v/>
      </c>
      <c r="Z63" s="19">
        <f>IF(OR(Q63="",F63=""),"",Q63*F63)</f>
        <v/>
      </c>
      <c r="AA63" s="19">
        <f>IF(OR(T63="",F63=""),"",T63*F63)</f>
        <v/>
      </c>
      <c r="AB63" s="27" t="n"/>
      <c r="AC63" s="32">
        <f>IF(A63="","",IF(OR(B63="",C63="",D63="",E63="",F63="",G63="",M63="",N63="",R63="",AB63=""),"Angaben fehlen",IF(OR(B63&lt;Parameter!$B$9,B63&gt;Parameter!$B$10),"Außerhalb Planung",IF(F63&gt;Parameter!$B$8,"Kapazität überschritten",IF(OR(U63="",V63=""),"Marge nicht berechenbar",IF(U63&lt;V63-Parameter!$B$7,"Marge deutlich unter Ziel",IF(U63&lt;V63,"Marge unter Ziel","Im Ziel")))))))</f>
        <v/>
      </c>
    </row>
    <row r="64">
      <c r="A64" s="27" t="n"/>
      <c r="B64" s="40" t="n"/>
      <c r="C64" s="27" t="n"/>
      <c r="D64" s="27" t="n"/>
      <c r="E64" s="27" t="n"/>
      <c r="F64" s="29" t="n"/>
      <c r="G64" s="29" t="n"/>
      <c r="H64" s="30" t="n"/>
      <c r="I64" s="30" t="n"/>
      <c r="J64" s="30" t="n"/>
      <c r="K64" s="30" t="n"/>
      <c r="L64" s="30" t="n"/>
      <c r="M64" s="33">
        <f>IF(COUNTA(H64:L64)=0,"",SUM(H64:L64))</f>
        <v/>
      </c>
      <c r="N64" s="41" t="n"/>
      <c r="O64" s="33">
        <f>IF(OR(F64="",N64=""),"",IFERROR(N64*Parameter!$B$4/F64,""))</f>
        <v/>
      </c>
      <c r="P64" s="33">
        <f>IF(M64="","",M64*Parameter!$B$5)</f>
        <v/>
      </c>
      <c r="Q64" s="33">
        <f>IF(OR(M64="",O64="",P64=""),"",SUM(M64,O64,P64))</f>
        <v/>
      </c>
      <c r="R64" s="30" t="n"/>
      <c r="S64" s="33">
        <f>IF(R64="","",IFERROR(R64/(1+Parameter!$B$6),""))</f>
        <v/>
      </c>
      <c r="T64" s="33">
        <f>IF(OR(S64="",Q64=""),"",S64-Q64)</f>
        <v/>
      </c>
      <c r="U64" s="34">
        <f>IF(OR(T64="",S64=""),"",IFERROR(T64/S64,""))</f>
        <v/>
      </c>
      <c r="V64" s="34">
        <f>IF(D64="","",IFERROR(VLOOKUP(D64,Parameter!$E$4:$F$7,2,FALSE),""))</f>
        <v/>
      </c>
      <c r="W64" s="33">
        <f>IF(OR(Q64="",V64=""),"",IFERROR(Q64/(1-V64)*(1+Parameter!$B$6),""))</f>
        <v/>
      </c>
      <c r="X64" s="33">
        <f>IF(OR(R64="",W64=""),"",R64-W64)</f>
        <v/>
      </c>
      <c r="Y64" s="33">
        <f>IF(OR(S64="",F64=""),"",S64*F64)</f>
        <v/>
      </c>
      <c r="Z64" s="33">
        <f>IF(OR(Q64="",F64=""),"",Q64*F64)</f>
        <v/>
      </c>
      <c r="AA64" s="33">
        <f>IF(OR(T64="",F64=""),"",T64*F64)</f>
        <v/>
      </c>
      <c r="AB64" s="27" t="n"/>
      <c r="AC64" s="35">
        <f>IF(A64="","",IF(OR(B64="",C64="",D64="",E64="",F64="",G64="",M64="",N64="",R64="",AB64=""),"Angaben fehlen",IF(OR(B64&lt;Parameter!$B$9,B64&gt;Parameter!$B$10),"Außerhalb Planung",IF(F64&gt;Parameter!$B$8,"Kapazität überschritten",IF(OR(U64="",V64=""),"Marge nicht berechenbar",IF(U64&lt;V64-Parameter!$B$7,"Marge deutlich unter Ziel",IF(U64&lt;V64,"Marge unter Ziel","Im Ziel")))))))</f>
        <v/>
      </c>
    </row>
    <row r="65">
      <c r="A65" s="27" t="n"/>
      <c r="B65" s="40" t="n"/>
      <c r="C65" s="27" t="n"/>
      <c r="D65" s="27" t="n"/>
      <c r="E65" s="27" t="n"/>
      <c r="F65" s="29" t="n"/>
      <c r="G65" s="29" t="n"/>
      <c r="H65" s="30" t="n"/>
      <c r="I65" s="30" t="n"/>
      <c r="J65" s="30" t="n"/>
      <c r="K65" s="30" t="n"/>
      <c r="L65" s="30" t="n"/>
      <c r="M65" s="19">
        <f>IF(COUNTA(H65:L65)=0,"",SUM(H65:L65))</f>
        <v/>
      </c>
      <c r="N65" s="41" t="n"/>
      <c r="O65" s="19">
        <f>IF(OR(F65="",N65=""),"",IFERROR(N65*Parameter!$B$4/F65,""))</f>
        <v/>
      </c>
      <c r="P65" s="19">
        <f>IF(M65="","",M65*Parameter!$B$5)</f>
        <v/>
      </c>
      <c r="Q65" s="19">
        <f>IF(OR(M65="",O65="",P65=""),"",SUM(M65,O65,P65))</f>
        <v/>
      </c>
      <c r="R65" s="30" t="n"/>
      <c r="S65" s="19">
        <f>IF(R65="","",IFERROR(R65/(1+Parameter!$B$6),""))</f>
        <v/>
      </c>
      <c r="T65" s="19">
        <f>IF(OR(S65="",Q65=""),"",S65-Q65)</f>
        <v/>
      </c>
      <c r="U65" s="20">
        <f>IF(OR(T65="",S65=""),"",IFERROR(T65/S65,""))</f>
        <v/>
      </c>
      <c r="V65" s="20">
        <f>IF(D65="","",IFERROR(VLOOKUP(D65,Parameter!$E$4:$F$7,2,FALSE),""))</f>
        <v/>
      </c>
      <c r="W65" s="19">
        <f>IF(OR(Q65="",V65=""),"",IFERROR(Q65/(1-V65)*(1+Parameter!$B$6),""))</f>
        <v/>
      </c>
      <c r="X65" s="19">
        <f>IF(OR(R65="",W65=""),"",R65-W65)</f>
        <v/>
      </c>
      <c r="Y65" s="19">
        <f>IF(OR(S65="",F65=""),"",S65*F65)</f>
        <v/>
      </c>
      <c r="Z65" s="19">
        <f>IF(OR(Q65="",F65=""),"",Q65*F65)</f>
        <v/>
      </c>
      <c r="AA65" s="19">
        <f>IF(OR(T65="",F65=""),"",T65*F65)</f>
        <v/>
      </c>
      <c r="AB65" s="27" t="n"/>
      <c r="AC65" s="32">
        <f>IF(A65="","",IF(OR(B65="",C65="",D65="",E65="",F65="",G65="",M65="",N65="",R65="",AB65=""),"Angaben fehlen",IF(OR(B65&lt;Parameter!$B$9,B65&gt;Parameter!$B$10),"Außerhalb Planung",IF(F65&gt;Parameter!$B$8,"Kapazität überschritten",IF(OR(U65="",V65=""),"Marge nicht berechenbar",IF(U65&lt;V65-Parameter!$B$7,"Marge deutlich unter Ziel",IF(U65&lt;V65,"Marge unter Ziel","Im Ziel")))))))</f>
        <v/>
      </c>
    </row>
    <row r="66">
      <c r="A66" s="27" t="n"/>
      <c r="B66" s="40" t="n"/>
      <c r="C66" s="27" t="n"/>
      <c r="D66" s="27" t="n"/>
      <c r="E66" s="27" t="n"/>
      <c r="F66" s="29" t="n"/>
      <c r="G66" s="29" t="n"/>
      <c r="H66" s="30" t="n"/>
      <c r="I66" s="30" t="n"/>
      <c r="J66" s="30" t="n"/>
      <c r="K66" s="30" t="n"/>
      <c r="L66" s="30" t="n"/>
      <c r="M66" s="33">
        <f>IF(COUNTA(H66:L66)=0,"",SUM(H66:L66))</f>
        <v/>
      </c>
      <c r="N66" s="41" t="n"/>
      <c r="O66" s="33">
        <f>IF(OR(F66="",N66=""),"",IFERROR(N66*Parameter!$B$4/F66,""))</f>
        <v/>
      </c>
      <c r="P66" s="33">
        <f>IF(M66="","",M66*Parameter!$B$5)</f>
        <v/>
      </c>
      <c r="Q66" s="33">
        <f>IF(OR(M66="",O66="",P66=""),"",SUM(M66,O66,P66))</f>
        <v/>
      </c>
      <c r="R66" s="30" t="n"/>
      <c r="S66" s="33">
        <f>IF(R66="","",IFERROR(R66/(1+Parameter!$B$6),""))</f>
        <v/>
      </c>
      <c r="T66" s="33">
        <f>IF(OR(S66="",Q66=""),"",S66-Q66)</f>
        <v/>
      </c>
      <c r="U66" s="34">
        <f>IF(OR(T66="",S66=""),"",IFERROR(T66/S66,""))</f>
        <v/>
      </c>
      <c r="V66" s="34">
        <f>IF(D66="","",IFERROR(VLOOKUP(D66,Parameter!$E$4:$F$7,2,FALSE),""))</f>
        <v/>
      </c>
      <c r="W66" s="33">
        <f>IF(OR(Q66="",V66=""),"",IFERROR(Q66/(1-V66)*(1+Parameter!$B$6),""))</f>
        <v/>
      </c>
      <c r="X66" s="33">
        <f>IF(OR(R66="",W66=""),"",R66-W66)</f>
        <v/>
      </c>
      <c r="Y66" s="33">
        <f>IF(OR(S66="",F66=""),"",S66*F66)</f>
        <v/>
      </c>
      <c r="Z66" s="33">
        <f>IF(OR(Q66="",F66=""),"",Q66*F66)</f>
        <v/>
      </c>
      <c r="AA66" s="33">
        <f>IF(OR(T66="",F66=""),"",T66*F66)</f>
        <v/>
      </c>
      <c r="AB66" s="27" t="n"/>
      <c r="AC66" s="35">
        <f>IF(A66="","",IF(OR(B66="",C66="",D66="",E66="",F66="",G66="",M66="",N66="",R66="",AB66=""),"Angaben fehlen",IF(OR(B66&lt;Parameter!$B$9,B66&gt;Parameter!$B$10),"Außerhalb Planung",IF(F66&gt;Parameter!$B$8,"Kapazität überschritten",IF(OR(U66="",V66=""),"Marge nicht berechenbar",IF(U66&lt;V66-Parameter!$B$7,"Marge deutlich unter Ziel",IF(U66&lt;V66,"Marge unter Ziel","Im Ziel")))))))</f>
        <v/>
      </c>
    </row>
    <row r="67">
      <c r="A67" s="27" t="n"/>
      <c r="B67" s="40" t="n"/>
      <c r="C67" s="27" t="n"/>
      <c r="D67" s="27" t="n"/>
      <c r="E67" s="27" t="n"/>
      <c r="F67" s="29" t="n"/>
      <c r="G67" s="29" t="n"/>
      <c r="H67" s="30" t="n"/>
      <c r="I67" s="30" t="n"/>
      <c r="J67" s="30" t="n"/>
      <c r="K67" s="30" t="n"/>
      <c r="L67" s="30" t="n"/>
      <c r="M67" s="19">
        <f>IF(COUNTA(H67:L67)=0,"",SUM(H67:L67))</f>
        <v/>
      </c>
      <c r="N67" s="41" t="n"/>
      <c r="O67" s="19">
        <f>IF(OR(F67="",N67=""),"",IFERROR(N67*Parameter!$B$4/F67,""))</f>
        <v/>
      </c>
      <c r="P67" s="19">
        <f>IF(M67="","",M67*Parameter!$B$5)</f>
        <v/>
      </c>
      <c r="Q67" s="19">
        <f>IF(OR(M67="",O67="",P67=""),"",SUM(M67,O67,P67))</f>
        <v/>
      </c>
      <c r="R67" s="30" t="n"/>
      <c r="S67" s="19">
        <f>IF(R67="","",IFERROR(R67/(1+Parameter!$B$6),""))</f>
        <v/>
      </c>
      <c r="T67" s="19">
        <f>IF(OR(S67="",Q67=""),"",S67-Q67)</f>
        <v/>
      </c>
      <c r="U67" s="20">
        <f>IF(OR(T67="",S67=""),"",IFERROR(T67/S67,""))</f>
        <v/>
      </c>
      <c r="V67" s="20">
        <f>IF(D67="","",IFERROR(VLOOKUP(D67,Parameter!$E$4:$F$7,2,FALSE),""))</f>
        <v/>
      </c>
      <c r="W67" s="19">
        <f>IF(OR(Q67="",V67=""),"",IFERROR(Q67/(1-V67)*(1+Parameter!$B$6),""))</f>
        <v/>
      </c>
      <c r="X67" s="19">
        <f>IF(OR(R67="",W67=""),"",R67-W67)</f>
        <v/>
      </c>
      <c r="Y67" s="19">
        <f>IF(OR(S67="",F67=""),"",S67*F67)</f>
        <v/>
      </c>
      <c r="Z67" s="19">
        <f>IF(OR(Q67="",F67=""),"",Q67*F67)</f>
        <v/>
      </c>
      <c r="AA67" s="19">
        <f>IF(OR(T67="",F67=""),"",T67*F67)</f>
        <v/>
      </c>
      <c r="AB67" s="27" t="n"/>
      <c r="AC67" s="32">
        <f>IF(A67="","",IF(OR(B67="",C67="",D67="",E67="",F67="",G67="",M67="",N67="",R67="",AB67=""),"Angaben fehlen",IF(OR(B67&lt;Parameter!$B$9,B67&gt;Parameter!$B$10),"Außerhalb Planung",IF(F67&gt;Parameter!$B$8,"Kapazität überschritten",IF(OR(U67="",V67=""),"Marge nicht berechenbar",IF(U67&lt;V67-Parameter!$B$7,"Marge deutlich unter Ziel",IF(U67&lt;V67,"Marge unter Ziel","Im Ziel")))))))</f>
        <v/>
      </c>
    </row>
    <row r="68">
      <c r="A68" s="27" t="n"/>
      <c r="B68" s="40" t="n"/>
      <c r="C68" s="27" t="n"/>
      <c r="D68" s="27" t="n"/>
      <c r="E68" s="27" t="n"/>
      <c r="F68" s="29" t="n"/>
      <c r="G68" s="29" t="n"/>
      <c r="H68" s="30" t="n"/>
      <c r="I68" s="30" t="n"/>
      <c r="J68" s="30" t="n"/>
      <c r="K68" s="30" t="n"/>
      <c r="L68" s="30" t="n"/>
      <c r="M68" s="33">
        <f>IF(COUNTA(H68:L68)=0,"",SUM(H68:L68))</f>
        <v/>
      </c>
      <c r="N68" s="41" t="n"/>
      <c r="O68" s="33">
        <f>IF(OR(F68="",N68=""),"",IFERROR(N68*Parameter!$B$4/F68,""))</f>
        <v/>
      </c>
      <c r="P68" s="33">
        <f>IF(M68="","",M68*Parameter!$B$5)</f>
        <v/>
      </c>
      <c r="Q68" s="33">
        <f>IF(OR(M68="",O68="",P68=""),"",SUM(M68,O68,P68))</f>
        <v/>
      </c>
      <c r="R68" s="30" t="n"/>
      <c r="S68" s="33">
        <f>IF(R68="","",IFERROR(R68/(1+Parameter!$B$6),""))</f>
        <v/>
      </c>
      <c r="T68" s="33">
        <f>IF(OR(S68="",Q68=""),"",S68-Q68)</f>
        <v/>
      </c>
      <c r="U68" s="34">
        <f>IF(OR(T68="",S68=""),"",IFERROR(T68/S68,""))</f>
        <v/>
      </c>
      <c r="V68" s="34">
        <f>IF(D68="","",IFERROR(VLOOKUP(D68,Parameter!$E$4:$F$7,2,FALSE),""))</f>
        <v/>
      </c>
      <c r="W68" s="33">
        <f>IF(OR(Q68="",V68=""),"",IFERROR(Q68/(1-V68)*(1+Parameter!$B$6),""))</f>
        <v/>
      </c>
      <c r="X68" s="33">
        <f>IF(OR(R68="",W68=""),"",R68-W68)</f>
        <v/>
      </c>
      <c r="Y68" s="33">
        <f>IF(OR(S68="",F68=""),"",S68*F68)</f>
        <v/>
      </c>
      <c r="Z68" s="33">
        <f>IF(OR(Q68="",F68=""),"",Q68*F68)</f>
        <v/>
      </c>
      <c r="AA68" s="33">
        <f>IF(OR(T68="",F68=""),"",T68*F68)</f>
        <v/>
      </c>
      <c r="AB68" s="27" t="n"/>
      <c r="AC68" s="35">
        <f>IF(A68="","",IF(OR(B68="",C68="",D68="",E68="",F68="",G68="",M68="",N68="",R68="",AB68=""),"Angaben fehlen",IF(OR(B68&lt;Parameter!$B$9,B68&gt;Parameter!$B$10),"Außerhalb Planung",IF(F68&gt;Parameter!$B$8,"Kapazität überschritten",IF(OR(U68="",V68=""),"Marge nicht berechenbar",IF(U68&lt;V68-Parameter!$B$7,"Marge deutlich unter Ziel",IF(U68&lt;V68,"Marge unter Ziel","Im Ziel")))))))</f>
        <v/>
      </c>
    </row>
    <row r="69">
      <c r="A69" s="27" t="n"/>
      <c r="B69" s="40" t="n"/>
      <c r="C69" s="27" t="n"/>
      <c r="D69" s="27" t="n"/>
      <c r="E69" s="27" t="n"/>
      <c r="F69" s="29" t="n"/>
      <c r="G69" s="29" t="n"/>
      <c r="H69" s="30" t="n"/>
      <c r="I69" s="30" t="n"/>
      <c r="J69" s="30" t="n"/>
      <c r="K69" s="30" t="n"/>
      <c r="L69" s="30" t="n"/>
      <c r="M69" s="19">
        <f>IF(COUNTA(H69:L69)=0,"",SUM(H69:L69))</f>
        <v/>
      </c>
      <c r="N69" s="41" t="n"/>
      <c r="O69" s="19">
        <f>IF(OR(F69="",N69=""),"",IFERROR(N69*Parameter!$B$4/F69,""))</f>
        <v/>
      </c>
      <c r="P69" s="19">
        <f>IF(M69="","",M69*Parameter!$B$5)</f>
        <v/>
      </c>
      <c r="Q69" s="19">
        <f>IF(OR(M69="",O69="",P69=""),"",SUM(M69,O69,P69))</f>
        <v/>
      </c>
      <c r="R69" s="30" t="n"/>
      <c r="S69" s="19">
        <f>IF(R69="","",IFERROR(R69/(1+Parameter!$B$6),""))</f>
        <v/>
      </c>
      <c r="T69" s="19">
        <f>IF(OR(S69="",Q69=""),"",S69-Q69)</f>
        <v/>
      </c>
      <c r="U69" s="20">
        <f>IF(OR(T69="",S69=""),"",IFERROR(T69/S69,""))</f>
        <v/>
      </c>
      <c r="V69" s="20">
        <f>IF(D69="","",IFERROR(VLOOKUP(D69,Parameter!$E$4:$F$7,2,FALSE),""))</f>
        <v/>
      </c>
      <c r="W69" s="19">
        <f>IF(OR(Q69="",V69=""),"",IFERROR(Q69/(1-V69)*(1+Parameter!$B$6),""))</f>
        <v/>
      </c>
      <c r="X69" s="19">
        <f>IF(OR(R69="",W69=""),"",R69-W69)</f>
        <v/>
      </c>
      <c r="Y69" s="19">
        <f>IF(OR(S69="",F69=""),"",S69*F69)</f>
        <v/>
      </c>
      <c r="Z69" s="19">
        <f>IF(OR(Q69="",F69=""),"",Q69*F69)</f>
        <v/>
      </c>
      <c r="AA69" s="19">
        <f>IF(OR(T69="",F69=""),"",T69*F69)</f>
        <v/>
      </c>
      <c r="AB69" s="27" t="n"/>
      <c r="AC69" s="32">
        <f>IF(A69="","",IF(OR(B69="",C69="",D69="",E69="",F69="",G69="",M69="",N69="",R69="",AB69=""),"Angaben fehlen",IF(OR(B69&lt;Parameter!$B$9,B69&gt;Parameter!$B$10),"Außerhalb Planung",IF(F69&gt;Parameter!$B$8,"Kapazität überschritten",IF(OR(U69="",V69=""),"Marge nicht berechenbar",IF(U69&lt;V69-Parameter!$B$7,"Marge deutlich unter Ziel",IF(U69&lt;V69,"Marge unter Ziel","Im Ziel")))))))</f>
        <v/>
      </c>
    </row>
    <row r="70">
      <c r="A70" s="27" t="n"/>
      <c r="B70" s="40" t="n"/>
      <c r="C70" s="27" t="n"/>
      <c r="D70" s="27" t="n"/>
      <c r="E70" s="27" t="n"/>
      <c r="F70" s="29" t="n"/>
      <c r="G70" s="29" t="n"/>
      <c r="H70" s="30" t="n"/>
      <c r="I70" s="30" t="n"/>
      <c r="J70" s="30" t="n"/>
      <c r="K70" s="30" t="n"/>
      <c r="L70" s="30" t="n"/>
      <c r="M70" s="33">
        <f>IF(COUNTA(H70:L70)=0,"",SUM(H70:L70))</f>
        <v/>
      </c>
      <c r="N70" s="41" t="n"/>
      <c r="O70" s="33">
        <f>IF(OR(F70="",N70=""),"",IFERROR(N70*Parameter!$B$4/F70,""))</f>
        <v/>
      </c>
      <c r="P70" s="33">
        <f>IF(M70="","",M70*Parameter!$B$5)</f>
        <v/>
      </c>
      <c r="Q70" s="33">
        <f>IF(OR(M70="",O70="",P70=""),"",SUM(M70,O70,P70))</f>
        <v/>
      </c>
      <c r="R70" s="30" t="n"/>
      <c r="S70" s="33">
        <f>IF(R70="","",IFERROR(R70/(1+Parameter!$B$6),""))</f>
        <v/>
      </c>
      <c r="T70" s="33">
        <f>IF(OR(S70="",Q70=""),"",S70-Q70)</f>
        <v/>
      </c>
      <c r="U70" s="34">
        <f>IF(OR(T70="",S70=""),"",IFERROR(T70/S70,""))</f>
        <v/>
      </c>
      <c r="V70" s="34">
        <f>IF(D70="","",IFERROR(VLOOKUP(D70,Parameter!$E$4:$F$7,2,FALSE),""))</f>
        <v/>
      </c>
      <c r="W70" s="33">
        <f>IF(OR(Q70="",V70=""),"",IFERROR(Q70/(1-V70)*(1+Parameter!$B$6),""))</f>
        <v/>
      </c>
      <c r="X70" s="33">
        <f>IF(OR(R70="",W70=""),"",R70-W70)</f>
        <v/>
      </c>
      <c r="Y70" s="33">
        <f>IF(OR(S70="",F70=""),"",S70*F70)</f>
        <v/>
      </c>
      <c r="Z70" s="33">
        <f>IF(OR(Q70="",F70=""),"",Q70*F70)</f>
        <v/>
      </c>
      <c r="AA70" s="33">
        <f>IF(OR(T70="",F70=""),"",T70*F70)</f>
        <v/>
      </c>
      <c r="AB70" s="27" t="n"/>
      <c r="AC70" s="35">
        <f>IF(A70="","",IF(OR(B70="",C70="",D70="",E70="",F70="",G70="",M70="",N70="",R70="",AB70=""),"Angaben fehlen",IF(OR(B70&lt;Parameter!$B$9,B70&gt;Parameter!$B$10),"Außerhalb Planung",IF(F70&gt;Parameter!$B$8,"Kapazität überschritten",IF(OR(U70="",V70=""),"Marge nicht berechenbar",IF(U70&lt;V70-Parameter!$B$7,"Marge deutlich unter Ziel",IF(U70&lt;V70,"Marge unter Ziel","Im Ziel")))))))</f>
        <v/>
      </c>
    </row>
    <row r="71">
      <c r="A71" s="27" t="n"/>
      <c r="B71" s="40" t="n"/>
      <c r="C71" s="27" t="n"/>
      <c r="D71" s="27" t="n"/>
      <c r="E71" s="27" t="n"/>
      <c r="F71" s="29" t="n"/>
      <c r="G71" s="29" t="n"/>
      <c r="H71" s="30" t="n"/>
      <c r="I71" s="30" t="n"/>
      <c r="J71" s="30" t="n"/>
      <c r="K71" s="30" t="n"/>
      <c r="L71" s="30" t="n"/>
      <c r="M71" s="19">
        <f>IF(COUNTA(H71:L71)=0,"",SUM(H71:L71))</f>
        <v/>
      </c>
      <c r="N71" s="41" t="n"/>
      <c r="O71" s="19">
        <f>IF(OR(F71="",N71=""),"",IFERROR(N71*Parameter!$B$4/F71,""))</f>
        <v/>
      </c>
      <c r="P71" s="19">
        <f>IF(M71="","",M71*Parameter!$B$5)</f>
        <v/>
      </c>
      <c r="Q71" s="19">
        <f>IF(OR(M71="",O71="",P71=""),"",SUM(M71,O71,P71))</f>
        <v/>
      </c>
      <c r="R71" s="30" t="n"/>
      <c r="S71" s="19">
        <f>IF(R71="","",IFERROR(R71/(1+Parameter!$B$6),""))</f>
        <v/>
      </c>
      <c r="T71" s="19">
        <f>IF(OR(S71="",Q71=""),"",S71-Q71)</f>
        <v/>
      </c>
      <c r="U71" s="20">
        <f>IF(OR(T71="",S71=""),"",IFERROR(T71/S71,""))</f>
        <v/>
      </c>
      <c r="V71" s="20">
        <f>IF(D71="","",IFERROR(VLOOKUP(D71,Parameter!$E$4:$F$7,2,FALSE),""))</f>
        <v/>
      </c>
      <c r="W71" s="19">
        <f>IF(OR(Q71="",V71=""),"",IFERROR(Q71/(1-V71)*(1+Parameter!$B$6),""))</f>
        <v/>
      </c>
      <c r="X71" s="19">
        <f>IF(OR(R71="",W71=""),"",R71-W71)</f>
        <v/>
      </c>
      <c r="Y71" s="19">
        <f>IF(OR(S71="",F71=""),"",S71*F71)</f>
        <v/>
      </c>
      <c r="Z71" s="19">
        <f>IF(OR(Q71="",F71=""),"",Q71*F71)</f>
        <v/>
      </c>
      <c r="AA71" s="19">
        <f>IF(OR(T71="",F71=""),"",T71*F71)</f>
        <v/>
      </c>
      <c r="AB71" s="27" t="n"/>
      <c r="AC71" s="32">
        <f>IF(A71="","",IF(OR(B71="",C71="",D71="",E71="",F71="",G71="",M71="",N71="",R71="",AB71=""),"Angaben fehlen",IF(OR(B71&lt;Parameter!$B$9,B71&gt;Parameter!$B$10),"Außerhalb Planung",IF(F71&gt;Parameter!$B$8,"Kapazität überschritten",IF(OR(U71="",V71=""),"Marge nicht berechenbar",IF(U71&lt;V71-Parameter!$B$7,"Marge deutlich unter Ziel",IF(U71&lt;V71,"Marge unter Ziel","Im Ziel")))))))</f>
        <v/>
      </c>
    </row>
    <row r="72">
      <c r="A72" s="27" t="n"/>
      <c r="B72" s="40" t="n"/>
      <c r="C72" s="27" t="n"/>
      <c r="D72" s="27" t="n"/>
      <c r="E72" s="27" t="n"/>
      <c r="F72" s="29" t="n"/>
      <c r="G72" s="29" t="n"/>
      <c r="H72" s="30" t="n"/>
      <c r="I72" s="30" t="n"/>
      <c r="J72" s="30" t="n"/>
      <c r="K72" s="30" t="n"/>
      <c r="L72" s="30" t="n"/>
      <c r="M72" s="33">
        <f>IF(COUNTA(H72:L72)=0,"",SUM(H72:L72))</f>
        <v/>
      </c>
      <c r="N72" s="41" t="n"/>
      <c r="O72" s="33">
        <f>IF(OR(F72="",N72=""),"",IFERROR(N72*Parameter!$B$4/F72,""))</f>
        <v/>
      </c>
      <c r="P72" s="33">
        <f>IF(M72="","",M72*Parameter!$B$5)</f>
        <v/>
      </c>
      <c r="Q72" s="33">
        <f>IF(OR(M72="",O72="",P72=""),"",SUM(M72,O72,P72))</f>
        <v/>
      </c>
      <c r="R72" s="30" t="n"/>
      <c r="S72" s="33">
        <f>IF(R72="","",IFERROR(R72/(1+Parameter!$B$6),""))</f>
        <v/>
      </c>
      <c r="T72" s="33">
        <f>IF(OR(S72="",Q72=""),"",S72-Q72)</f>
        <v/>
      </c>
      <c r="U72" s="34">
        <f>IF(OR(T72="",S72=""),"",IFERROR(T72/S72,""))</f>
        <v/>
      </c>
      <c r="V72" s="34">
        <f>IF(D72="","",IFERROR(VLOOKUP(D72,Parameter!$E$4:$F$7,2,FALSE),""))</f>
        <v/>
      </c>
      <c r="W72" s="33">
        <f>IF(OR(Q72="",V72=""),"",IFERROR(Q72/(1-V72)*(1+Parameter!$B$6),""))</f>
        <v/>
      </c>
      <c r="X72" s="33">
        <f>IF(OR(R72="",W72=""),"",R72-W72)</f>
        <v/>
      </c>
      <c r="Y72" s="33">
        <f>IF(OR(S72="",F72=""),"",S72*F72)</f>
        <v/>
      </c>
      <c r="Z72" s="33">
        <f>IF(OR(Q72="",F72=""),"",Q72*F72)</f>
        <v/>
      </c>
      <c r="AA72" s="33">
        <f>IF(OR(T72="",F72=""),"",T72*F72)</f>
        <v/>
      </c>
      <c r="AB72" s="27" t="n"/>
      <c r="AC72" s="35">
        <f>IF(A72="","",IF(OR(B72="",C72="",D72="",E72="",F72="",G72="",M72="",N72="",R72="",AB72=""),"Angaben fehlen",IF(OR(B72&lt;Parameter!$B$9,B72&gt;Parameter!$B$10),"Außerhalb Planung",IF(F72&gt;Parameter!$B$8,"Kapazität überschritten",IF(OR(U72="",V72=""),"Marge nicht berechenbar",IF(U72&lt;V72-Parameter!$B$7,"Marge deutlich unter Ziel",IF(U72&lt;V72,"Marge unter Ziel","Im Ziel")))))))</f>
        <v/>
      </c>
    </row>
    <row r="73">
      <c r="A73" s="27" t="n"/>
      <c r="B73" s="40" t="n"/>
      <c r="C73" s="27" t="n"/>
      <c r="D73" s="27" t="n"/>
      <c r="E73" s="27" t="n"/>
      <c r="F73" s="29" t="n"/>
      <c r="G73" s="29" t="n"/>
      <c r="H73" s="30" t="n"/>
      <c r="I73" s="30" t="n"/>
      <c r="J73" s="30" t="n"/>
      <c r="K73" s="30" t="n"/>
      <c r="L73" s="30" t="n"/>
      <c r="M73" s="19">
        <f>IF(COUNTA(H73:L73)=0,"",SUM(H73:L73))</f>
        <v/>
      </c>
      <c r="N73" s="41" t="n"/>
      <c r="O73" s="19">
        <f>IF(OR(F73="",N73=""),"",IFERROR(N73*Parameter!$B$4/F73,""))</f>
        <v/>
      </c>
      <c r="P73" s="19">
        <f>IF(M73="","",M73*Parameter!$B$5)</f>
        <v/>
      </c>
      <c r="Q73" s="19">
        <f>IF(OR(M73="",O73="",P73=""),"",SUM(M73,O73,P73))</f>
        <v/>
      </c>
      <c r="R73" s="30" t="n"/>
      <c r="S73" s="19">
        <f>IF(R73="","",IFERROR(R73/(1+Parameter!$B$6),""))</f>
        <v/>
      </c>
      <c r="T73" s="19">
        <f>IF(OR(S73="",Q73=""),"",S73-Q73)</f>
        <v/>
      </c>
      <c r="U73" s="20">
        <f>IF(OR(T73="",S73=""),"",IFERROR(T73/S73,""))</f>
        <v/>
      </c>
      <c r="V73" s="20">
        <f>IF(D73="","",IFERROR(VLOOKUP(D73,Parameter!$E$4:$F$7,2,FALSE),""))</f>
        <v/>
      </c>
      <c r="W73" s="19">
        <f>IF(OR(Q73="",V73=""),"",IFERROR(Q73/(1-V73)*(1+Parameter!$B$6),""))</f>
        <v/>
      </c>
      <c r="X73" s="19">
        <f>IF(OR(R73="",W73=""),"",R73-W73)</f>
        <v/>
      </c>
      <c r="Y73" s="19">
        <f>IF(OR(S73="",F73=""),"",S73*F73)</f>
        <v/>
      </c>
      <c r="Z73" s="19">
        <f>IF(OR(Q73="",F73=""),"",Q73*F73)</f>
        <v/>
      </c>
      <c r="AA73" s="19">
        <f>IF(OR(T73="",F73=""),"",T73*F73)</f>
        <v/>
      </c>
      <c r="AB73" s="27" t="n"/>
      <c r="AC73" s="32">
        <f>IF(A73="","",IF(OR(B73="",C73="",D73="",E73="",F73="",G73="",M73="",N73="",R73="",AB73=""),"Angaben fehlen",IF(OR(B73&lt;Parameter!$B$9,B73&gt;Parameter!$B$10),"Außerhalb Planung",IF(F73&gt;Parameter!$B$8,"Kapazität überschritten",IF(OR(U73="",V73=""),"Marge nicht berechenbar",IF(U73&lt;V73-Parameter!$B$7,"Marge deutlich unter Ziel",IF(U73&lt;V73,"Marge unter Ziel","Im Ziel")))))))</f>
        <v/>
      </c>
    </row>
    <row r="74">
      <c r="A74" s="27" t="n"/>
      <c r="B74" s="40" t="n"/>
      <c r="C74" s="27" t="n"/>
      <c r="D74" s="27" t="n"/>
      <c r="E74" s="27" t="n"/>
      <c r="F74" s="29" t="n"/>
      <c r="G74" s="29" t="n"/>
      <c r="H74" s="30" t="n"/>
      <c r="I74" s="30" t="n"/>
      <c r="J74" s="30" t="n"/>
      <c r="K74" s="30" t="n"/>
      <c r="L74" s="30" t="n"/>
      <c r="M74" s="33">
        <f>IF(COUNTA(H74:L74)=0,"",SUM(H74:L74))</f>
        <v/>
      </c>
      <c r="N74" s="41" t="n"/>
      <c r="O74" s="33">
        <f>IF(OR(F74="",N74=""),"",IFERROR(N74*Parameter!$B$4/F74,""))</f>
        <v/>
      </c>
      <c r="P74" s="33">
        <f>IF(M74="","",M74*Parameter!$B$5)</f>
        <v/>
      </c>
      <c r="Q74" s="33">
        <f>IF(OR(M74="",O74="",P74=""),"",SUM(M74,O74,P74))</f>
        <v/>
      </c>
      <c r="R74" s="30" t="n"/>
      <c r="S74" s="33">
        <f>IF(R74="","",IFERROR(R74/(1+Parameter!$B$6),""))</f>
        <v/>
      </c>
      <c r="T74" s="33">
        <f>IF(OR(S74="",Q74=""),"",S74-Q74)</f>
        <v/>
      </c>
      <c r="U74" s="34">
        <f>IF(OR(T74="",S74=""),"",IFERROR(T74/S74,""))</f>
        <v/>
      </c>
      <c r="V74" s="34">
        <f>IF(D74="","",IFERROR(VLOOKUP(D74,Parameter!$E$4:$F$7,2,FALSE),""))</f>
        <v/>
      </c>
      <c r="W74" s="33">
        <f>IF(OR(Q74="",V74=""),"",IFERROR(Q74/(1-V74)*(1+Parameter!$B$6),""))</f>
        <v/>
      </c>
      <c r="X74" s="33">
        <f>IF(OR(R74="",W74=""),"",R74-W74)</f>
        <v/>
      </c>
      <c r="Y74" s="33">
        <f>IF(OR(S74="",F74=""),"",S74*F74)</f>
        <v/>
      </c>
      <c r="Z74" s="33">
        <f>IF(OR(Q74="",F74=""),"",Q74*F74)</f>
        <v/>
      </c>
      <c r="AA74" s="33">
        <f>IF(OR(T74="",F74=""),"",T74*F74)</f>
        <v/>
      </c>
      <c r="AB74" s="27" t="n"/>
      <c r="AC74" s="35">
        <f>IF(A74="","",IF(OR(B74="",C74="",D74="",E74="",F74="",G74="",M74="",N74="",R74="",AB74=""),"Angaben fehlen",IF(OR(B74&lt;Parameter!$B$9,B74&gt;Parameter!$B$10),"Außerhalb Planung",IF(F74&gt;Parameter!$B$8,"Kapazität überschritten",IF(OR(U74="",V74=""),"Marge nicht berechenbar",IF(U74&lt;V74-Parameter!$B$7,"Marge deutlich unter Ziel",IF(U74&lt;V74,"Marge unter Ziel","Im Ziel")))))))</f>
        <v/>
      </c>
    </row>
    <row r="75">
      <c r="A75" s="27" t="n"/>
      <c r="B75" s="40" t="n"/>
      <c r="C75" s="27" t="n"/>
      <c r="D75" s="27" t="n"/>
      <c r="E75" s="27" t="n"/>
      <c r="F75" s="29" t="n"/>
      <c r="G75" s="29" t="n"/>
      <c r="H75" s="30" t="n"/>
      <c r="I75" s="30" t="n"/>
      <c r="J75" s="30" t="n"/>
      <c r="K75" s="30" t="n"/>
      <c r="L75" s="30" t="n"/>
      <c r="M75" s="19">
        <f>IF(COUNTA(H75:L75)=0,"",SUM(H75:L75))</f>
        <v/>
      </c>
      <c r="N75" s="41" t="n"/>
      <c r="O75" s="19">
        <f>IF(OR(F75="",N75=""),"",IFERROR(N75*Parameter!$B$4/F75,""))</f>
        <v/>
      </c>
      <c r="P75" s="19">
        <f>IF(M75="","",M75*Parameter!$B$5)</f>
        <v/>
      </c>
      <c r="Q75" s="19">
        <f>IF(OR(M75="",O75="",P75=""),"",SUM(M75,O75,P75))</f>
        <v/>
      </c>
      <c r="R75" s="30" t="n"/>
      <c r="S75" s="19">
        <f>IF(R75="","",IFERROR(R75/(1+Parameter!$B$6),""))</f>
        <v/>
      </c>
      <c r="T75" s="19">
        <f>IF(OR(S75="",Q75=""),"",S75-Q75)</f>
        <v/>
      </c>
      <c r="U75" s="20">
        <f>IF(OR(T75="",S75=""),"",IFERROR(T75/S75,""))</f>
        <v/>
      </c>
      <c r="V75" s="20">
        <f>IF(D75="","",IFERROR(VLOOKUP(D75,Parameter!$E$4:$F$7,2,FALSE),""))</f>
        <v/>
      </c>
      <c r="W75" s="19">
        <f>IF(OR(Q75="",V75=""),"",IFERROR(Q75/(1-V75)*(1+Parameter!$B$6),""))</f>
        <v/>
      </c>
      <c r="X75" s="19">
        <f>IF(OR(R75="",W75=""),"",R75-W75)</f>
        <v/>
      </c>
      <c r="Y75" s="19">
        <f>IF(OR(S75="",F75=""),"",S75*F75)</f>
        <v/>
      </c>
      <c r="Z75" s="19">
        <f>IF(OR(Q75="",F75=""),"",Q75*F75)</f>
        <v/>
      </c>
      <c r="AA75" s="19">
        <f>IF(OR(T75="",F75=""),"",T75*F75)</f>
        <v/>
      </c>
      <c r="AB75" s="27" t="n"/>
      <c r="AC75" s="32">
        <f>IF(A75="","",IF(OR(B75="",C75="",D75="",E75="",F75="",G75="",M75="",N75="",R75="",AB75=""),"Angaben fehlen",IF(OR(B75&lt;Parameter!$B$9,B75&gt;Parameter!$B$10),"Außerhalb Planung",IF(F75&gt;Parameter!$B$8,"Kapazität überschritten",IF(OR(U75="",V75=""),"Marge nicht berechenbar",IF(U75&lt;V75-Parameter!$B$7,"Marge deutlich unter Ziel",IF(U75&lt;V75,"Marge unter Ziel","Im Ziel")))))))</f>
        <v/>
      </c>
    </row>
    <row r="76">
      <c r="A76" s="27" t="n"/>
      <c r="B76" s="40" t="n"/>
      <c r="C76" s="27" t="n"/>
      <c r="D76" s="27" t="n"/>
      <c r="E76" s="27" t="n"/>
      <c r="F76" s="29" t="n"/>
      <c r="G76" s="29" t="n"/>
      <c r="H76" s="30" t="n"/>
      <c r="I76" s="30" t="n"/>
      <c r="J76" s="30" t="n"/>
      <c r="K76" s="30" t="n"/>
      <c r="L76" s="30" t="n"/>
      <c r="M76" s="33">
        <f>IF(COUNTA(H76:L76)=0,"",SUM(H76:L76))</f>
        <v/>
      </c>
      <c r="N76" s="41" t="n"/>
      <c r="O76" s="33">
        <f>IF(OR(F76="",N76=""),"",IFERROR(N76*Parameter!$B$4/F76,""))</f>
        <v/>
      </c>
      <c r="P76" s="33">
        <f>IF(M76="","",M76*Parameter!$B$5)</f>
        <v/>
      </c>
      <c r="Q76" s="33">
        <f>IF(OR(M76="",O76="",P76=""),"",SUM(M76,O76,P76))</f>
        <v/>
      </c>
      <c r="R76" s="30" t="n"/>
      <c r="S76" s="33">
        <f>IF(R76="","",IFERROR(R76/(1+Parameter!$B$6),""))</f>
        <v/>
      </c>
      <c r="T76" s="33">
        <f>IF(OR(S76="",Q76=""),"",S76-Q76)</f>
        <v/>
      </c>
      <c r="U76" s="34">
        <f>IF(OR(T76="",S76=""),"",IFERROR(T76/S76,""))</f>
        <v/>
      </c>
      <c r="V76" s="34">
        <f>IF(D76="","",IFERROR(VLOOKUP(D76,Parameter!$E$4:$F$7,2,FALSE),""))</f>
        <v/>
      </c>
      <c r="W76" s="33">
        <f>IF(OR(Q76="",V76=""),"",IFERROR(Q76/(1-V76)*(1+Parameter!$B$6),""))</f>
        <v/>
      </c>
      <c r="X76" s="33">
        <f>IF(OR(R76="",W76=""),"",R76-W76)</f>
        <v/>
      </c>
      <c r="Y76" s="33">
        <f>IF(OR(S76="",F76=""),"",S76*F76)</f>
        <v/>
      </c>
      <c r="Z76" s="33">
        <f>IF(OR(Q76="",F76=""),"",Q76*F76)</f>
        <v/>
      </c>
      <c r="AA76" s="33">
        <f>IF(OR(T76="",F76=""),"",T76*F76)</f>
        <v/>
      </c>
      <c r="AB76" s="27" t="n"/>
      <c r="AC76" s="35">
        <f>IF(A76="","",IF(OR(B76="",C76="",D76="",E76="",F76="",G76="",M76="",N76="",R76="",AB76=""),"Angaben fehlen",IF(OR(B76&lt;Parameter!$B$9,B76&gt;Parameter!$B$10),"Außerhalb Planung",IF(F76&gt;Parameter!$B$8,"Kapazität überschritten",IF(OR(U76="",V76=""),"Marge nicht berechenbar",IF(U76&lt;V76-Parameter!$B$7,"Marge deutlich unter Ziel",IF(U76&lt;V76,"Marge unter Ziel","Im Ziel")))))))</f>
        <v/>
      </c>
    </row>
    <row r="77">
      <c r="A77" s="27" t="n"/>
      <c r="B77" s="40" t="n"/>
      <c r="C77" s="27" t="n"/>
      <c r="D77" s="27" t="n"/>
      <c r="E77" s="27" t="n"/>
      <c r="F77" s="29" t="n"/>
      <c r="G77" s="29" t="n"/>
      <c r="H77" s="30" t="n"/>
      <c r="I77" s="30" t="n"/>
      <c r="J77" s="30" t="n"/>
      <c r="K77" s="30" t="n"/>
      <c r="L77" s="30" t="n"/>
      <c r="M77" s="19">
        <f>IF(COUNTA(H77:L77)=0,"",SUM(H77:L77))</f>
        <v/>
      </c>
      <c r="N77" s="41" t="n"/>
      <c r="O77" s="19">
        <f>IF(OR(F77="",N77=""),"",IFERROR(N77*Parameter!$B$4/F77,""))</f>
        <v/>
      </c>
      <c r="P77" s="19">
        <f>IF(M77="","",M77*Parameter!$B$5)</f>
        <v/>
      </c>
      <c r="Q77" s="19">
        <f>IF(OR(M77="",O77="",P77=""),"",SUM(M77,O77,P77))</f>
        <v/>
      </c>
      <c r="R77" s="30" t="n"/>
      <c r="S77" s="19">
        <f>IF(R77="","",IFERROR(R77/(1+Parameter!$B$6),""))</f>
        <v/>
      </c>
      <c r="T77" s="19">
        <f>IF(OR(S77="",Q77=""),"",S77-Q77)</f>
        <v/>
      </c>
      <c r="U77" s="20">
        <f>IF(OR(T77="",S77=""),"",IFERROR(T77/S77,""))</f>
        <v/>
      </c>
      <c r="V77" s="20">
        <f>IF(D77="","",IFERROR(VLOOKUP(D77,Parameter!$E$4:$F$7,2,FALSE),""))</f>
        <v/>
      </c>
      <c r="W77" s="19">
        <f>IF(OR(Q77="",V77=""),"",IFERROR(Q77/(1-V77)*(1+Parameter!$B$6),""))</f>
        <v/>
      </c>
      <c r="X77" s="19">
        <f>IF(OR(R77="",W77=""),"",R77-W77)</f>
        <v/>
      </c>
      <c r="Y77" s="19">
        <f>IF(OR(S77="",F77=""),"",S77*F77)</f>
        <v/>
      </c>
      <c r="Z77" s="19">
        <f>IF(OR(Q77="",F77=""),"",Q77*F77)</f>
        <v/>
      </c>
      <c r="AA77" s="19">
        <f>IF(OR(T77="",F77=""),"",T77*F77)</f>
        <v/>
      </c>
      <c r="AB77" s="27" t="n"/>
      <c r="AC77" s="32">
        <f>IF(A77="","",IF(OR(B77="",C77="",D77="",E77="",F77="",G77="",M77="",N77="",R77="",AB77=""),"Angaben fehlen",IF(OR(B77&lt;Parameter!$B$9,B77&gt;Parameter!$B$10),"Außerhalb Planung",IF(F77&gt;Parameter!$B$8,"Kapazität überschritten",IF(OR(U77="",V77=""),"Marge nicht berechenbar",IF(U77&lt;V77-Parameter!$B$7,"Marge deutlich unter Ziel",IF(U77&lt;V77,"Marge unter Ziel","Im Ziel")))))))</f>
        <v/>
      </c>
    </row>
    <row r="78">
      <c r="A78" s="27" t="n"/>
      <c r="B78" s="40" t="n"/>
      <c r="C78" s="27" t="n"/>
      <c r="D78" s="27" t="n"/>
      <c r="E78" s="27" t="n"/>
      <c r="F78" s="29" t="n"/>
      <c r="G78" s="29" t="n"/>
      <c r="H78" s="30" t="n"/>
      <c r="I78" s="30" t="n"/>
      <c r="J78" s="30" t="n"/>
      <c r="K78" s="30" t="n"/>
      <c r="L78" s="30" t="n"/>
      <c r="M78" s="33">
        <f>IF(COUNTA(H78:L78)=0,"",SUM(H78:L78))</f>
        <v/>
      </c>
      <c r="N78" s="41" t="n"/>
      <c r="O78" s="33">
        <f>IF(OR(F78="",N78=""),"",IFERROR(N78*Parameter!$B$4/F78,""))</f>
        <v/>
      </c>
      <c r="P78" s="33">
        <f>IF(M78="","",M78*Parameter!$B$5)</f>
        <v/>
      </c>
      <c r="Q78" s="33">
        <f>IF(OR(M78="",O78="",P78=""),"",SUM(M78,O78,P78))</f>
        <v/>
      </c>
      <c r="R78" s="30" t="n"/>
      <c r="S78" s="33">
        <f>IF(R78="","",IFERROR(R78/(1+Parameter!$B$6),""))</f>
        <v/>
      </c>
      <c r="T78" s="33">
        <f>IF(OR(S78="",Q78=""),"",S78-Q78)</f>
        <v/>
      </c>
      <c r="U78" s="34">
        <f>IF(OR(T78="",S78=""),"",IFERROR(T78/S78,""))</f>
        <v/>
      </c>
      <c r="V78" s="34">
        <f>IF(D78="","",IFERROR(VLOOKUP(D78,Parameter!$E$4:$F$7,2,FALSE),""))</f>
        <v/>
      </c>
      <c r="W78" s="33">
        <f>IF(OR(Q78="",V78=""),"",IFERROR(Q78/(1-V78)*(1+Parameter!$B$6),""))</f>
        <v/>
      </c>
      <c r="X78" s="33">
        <f>IF(OR(R78="",W78=""),"",R78-W78)</f>
        <v/>
      </c>
      <c r="Y78" s="33">
        <f>IF(OR(S78="",F78=""),"",S78*F78)</f>
        <v/>
      </c>
      <c r="Z78" s="33">
        <f>IF(OR(Q78="",F78=""),"",Q78*F78)</f>
        <v/>
      </c>
      <c r="AA78" s="33">
        <f>IF(OR(T78="",F78=""),"",T78*F78)</f>
        <v/>
      </c>
      <c r="AB78" s="27" t="n"/>
      <c r="AC78" s="35">
        <f>IF(A78="","",IF(OR(B78="",C78="",D78="",E78="",F78="",G78="",M78="",N78="",R78="",AB78=""),"Angaben fehlen",IF(OR(B78&lt;Parameter!$B$9,B78&gt;Parameter!$B$10),"Außerhalb Planung",IF(F78&gt;Parameter!$B$8,"Kapazität überschritten",IF(OR(U78="",V78=""),"Marge nicht berechenbar",IF(U78&lt;V78-Parameter!$B$7,"Marge deutlich unter Ziel",IF(U78&lt;V78,"Marge unter Ziel","Im Ziel")))))))</f>
        <v/>
      </c>
    </row>
    <row r="79">
      <c r="A79" s="27" t="n"/>
      <c r="B79" s="40" t="n"/>
      <c r="C79" s="27" t="n"/>
      <c r="D79" s="27" t="n"/>
      <c r="E79" s="27" t="n"/>
      <c r="F79" s="29" t="n"/>
      <c r="G79" s="29" t="n"/>
      <c r="H79" s="30" t="n"/>
      <c r="I79" s="30" t="n"/>
      <c r="J79" s="30" t="n"/>
      <c r="K79" s="30" t="n"/>
      <c r="L79" s="30" t="n"/>
      <c r="M79" s="19">
        <f>IF(COUNTA(H79:L79)=0,"",SUM(H79:L79))</f>
        <v/>
      </c>
      <c r="N79" s="41" t="n"/>
      <c r="O79" s="19">
        <f>IF(OR(F79="",N79=""),"",IFERROR(N79*Parameter!$B$4/F79,""))</f>
        <v/>
      </c>
      <c r="P79" s="19">
        <f>IF(M79="","",M79*Parameter!$B$5)</f>
        <v/>
      </c>
      <c r="Q79" s="19">
        <f>IF(OR(M79="",O79="",P79=""),"",SUM(M79,O79,P79))</f>
        <v/>
      </c>
      <c r="R79" s="30" t="n"/>
      <c r="S79" s="19">
        <f>IF(R79="","",IFERROR(R79/(1+Parameter!$B$6),""))</f>
        <v/>
      </c>
      <c r="T79" s="19">
        <f>IF(OR(S79="",Q79=""),"",S79-Q79)</f>
        <v/>
      </c>
      <c r="U79" s="20">
        <f>IF(OR(T79="",S79=""),"",IFERROR(T79/S79,""))</f>
        <v/>
      </c>
      <c r="V79" s="20">
        <f>IF(D79="","",IFERROR(VLOOKUP(D79,Parameter!$E$4:$F$7,2,FALSE),""))</f>
        <v/>
      </c>
      <c r="W79" s="19">
        <f>IF(OR(Q79="",V79=""),"",IFERROR(Q79/(1-V79)*(1+Parameter!$B$6),""))</f>
        <v/>
      </c>
      <c r="X79" s="19">
        <f>IF(OR(R79="",W79=""),"",R79-W79)</f>
        <v/>
      </c>
      <c r="Y79" s="19">
        <f>IF(OR(S79="",F79=""),"",S79*F79)</f>
        <v/>
      </c>
      <c r="Z79" s="19">
        <f>IF(OR(Q79="",F79=""),"",Q79*F79)</f>
        <v/>
      </c>
      <c r="AA79" s="19">
        <f>IF(OR(T79="",F79=""),"",T79*F79)</f>
        <v/>
      </c>
      <c r="AB79" s="27" t="n"/>
      <c r="AC79" s="32">
        <f>IF(A79="","",IF(OR(B79="",C79="",D79="",E79="",F79="",G79="",M79="",N79="",R79="",AB79=""),"Angaben fehlen",IF(OR(B79&lt;Parameter!$B$9,B79&gt;Parameter!$B$10),"Außerhalb Planung",IF(F79&gt;Parameter!$B$8,"Kapazität überschritten",IF(OR(U79="",V79=""),"Marge nicht berechenbar",IF(U79&lt;V79-Parameter!$B$7,"Marge deutlich unter Ziel",IF(U79&lt;V79,"Marge unter Ziel","Im Ziel")))))))</f>
        <v/>
      </c>
    </row>
    <row r="80">
      <c r="A80" s="27" t="n"/>
      <c r="B80" s="40" t="n"/>
      <c r="C80" s="27" t="n"/>
      <c r="D80" s="27" t="n"/>
      <c r="E80" s="27" t="n"/>
      <c r="F80" s="29" t="n"/>
      <c r="G80" s="29" t="n"/>
      <c r="H80" s="30" t="n"/>
      <c r="I80" s="30" t="n"/>
      <c r="J80" s="30" t="n"/>
      <c r="K80" s="30" t="n"/>
      <c r="L80" s="30" t="n"/>
      <c r="M80" s="33">
        <f>IF(COUNTA(H80:L80)=0,"",SUM(H80:L80))</f>
        <v/>
      </c>
      <c r="N80" s="41" t="n"/>
      <c r="O80" s="33">
        <f>IF(OR(F80="",N80=""),"",IFERROR(N80*Parameter!$B$4/F80,""))</f>
        <v/>
      </c>
      <c r="P80" s="33">
        <f>IF(M80="","",M80*Parameter!$B$5)</f>
        <v/>
      </c>
      <c r="Q80" s="33">
        <f>IF(OR(M80="",O80="",P80=""),"",SUM(M80,O80,P80))</f>
        <v/>
      </c>
      <c r="R80" s="30" t="n"/>
      <c r="S80" s="33">
        <f>IF(R80="","",IFERROR(R80/(1+Parameter!$B$6),""))</f>
        <v/>
      </c>
      <c r="T80" s="33">
        <f>IF(OR(S80="",Q80=""),"",S80-Q80)</f>
        <v/>
      </c>
      <c r="U80" s="34">
        <f>IF(OR(T80="",S80=""),"",IFERROR(T80/S80,""))</f>
        <v/>
      </c>
      <c r="V80" s="34">
        <f>IF(D80="","",IFERROR(VLOOKUP(D80,Parameter!$E$4:$F$7,2,FALSE),""))</f>
        <v/>
      </c>
      <c r="W80" s="33">
        <f>IF(OR(Q80="",V80=""),"",IFERROR(Q80/(1-V80)*(1+Parameter!$B$6),""))</f>
        <v/>
      </c>
      <c r="X80" s="33">
        <f>IF(OR(R80="",W80=""),"",R80-W80)</f>
        <v/>
      </c>
      <c r="Y80" s="33">
        <f>IF(OR(S80="",F80=""),"",S80*F80)</f>
        <v/>
      </c>
      <c r="Z80" s="33">
        <f>IF(OR(Q80="",F80=""),"",Q80*F80)</f>
        <v/>
      </c>
      <c r="AA80" s="33">
        <f>IF(OR(T80="",F80=""),"",T80*F80)</f>
        <v/>
      </c>
      <c r="AB80" s="27" t="n"/>
      <c r="AC80" s="35">
        <f>IF(A80="","",IF(OR(B80="",C80="",D80="",E80="",F80="",G80="",M80="",N80="",R80="",AB80=""),"Angaben fehlen",IF(OR(B80&lt;Parameter!$B$9,B80&gt;Parameter!$B$10),"Außerhalb Planung",IF(F80&gt;Parameter!$B$8,"Kapazität überschritten",IF(OR(U80="",V80=""),"Marge nicht berechenbar",IF(U80&lt;V80-Parameter!$B$7,"Marge deutlich unter Ziel",IF(U80&lt;V80,"Marge unter Ziel","Im Ziel")))))))</f>
        <v/>
      </c>
    </row>
    <row r="81">
      <c r="A81" s="27" t="n"/>
      <c r="B81" s="40" t="n"/>
      <c r="C81" s="27" t="n"/>
      <c r="D81" s="27" t="n"/>
      <c r="E81" s="27" t="n"/>
      <c r="F81" s="29" t="n"/>
      <c r="G81" s="29" t="n"/>
      <c r="H81" s="30" t="n"/>
      <c r="I81" s="30" t="n"/>
      <c r="J81" s="30" t="n"/>
      <c r="K81" s="30" t="n"/>
      <c r="L81" s="30" t="n"/>
      <c r="M81" s="19">
        <f>IF(COUNTA(H81:L81)=0,"",SUM(H81:L81))</f>
        <v/>
      </c>
      <c r="N81" s="41" t="n"/>
      <c r="O81" s="19">
        <f>IF(OR(F81="",N81=""),"",IFERROR(N81*Parameter!$B$4/F81,""))</f>
        <v/>
      </c>
      <c r="P81" s="19">
        <f>IF(M81="","",M81*Parameter!$B$5)</f>
        <v/>
      </c>
      <c r="Q81" s="19">
        <f>IF(OR(M81="",O81="",P81=""),"",SUM(M81,O81,P81))</f>
        <v/>
      </c>
      <c r="R81" s="30" t="n"/>
      <c r="S81" s="19">
        <f>IF(R81="","",IFERROR(R81/(1+Parameter!$B$6),""))</f>
        <v/>
      </c>
      <c r="T81" s="19">
        <f>IF(OR(S81="",Q81=""),"",S81-Q81)</f>
        <v/>
      </c>
      <c r="U81" s="20">
        <f>IF(OR(T81="",S81=""),"",IFERROR(T81/S81,""))</f>
        <v/>
      </c>
      <c r="V81" s="20">
        <f>IF(D81="","",IFERROR(VLOOKUP(D81,Parameter!$E$4:$F$7,2,FALSE),""))</f>
        <v/>
      </c>
      <c r="W81" s="19">
        <f>IF(OR(Q81="",V81=""),"",IFERROR(Q81/(1-V81)*(1+Parameter!$B$6),""))</f>
        <v/>
      </c>
      <c r="X81" s="19">
        <f>IF(OR(R81="",W81=""),"",R81-W81)</f>
        <v/>
      </c>
      <c r="Y81" s="19">
        <f>IF(OR(S81="",F81=""),"",S81*F81)</f>
        <v/>
      </c>
      <c r="Z81" s="19">
        <f>IF(OR(Q81="",F81=""),"",Q81*F81)</f>
        <v/>
      </c>
      <c r="AA81" s="19">
        <f>IF(OR(T81="",F81=""),"",T81*F81)</f>
        <v/>
      </c>
      <c r="AB81" s="27" t="n"/>
      <c r="AC81" s="32">
        <f>IF(A81="","",IF(OR(B81="",C81="",D81="",E81="",F81="",G81="",M81="",N81="",R81="",AB81=""),"Angaben fehlen",IF(OR(B81&lt;Parameter!$B$9,B81&gt;Parameter!$B$10),"Außerhalb Planung",IF(F81&gt;Parameter!$B$8,"Kapazität überschritten",IF(OR(U81="",V81=""),"Marge nicht berechenbar",IF(U81&lt;V81-Parameter!$B$7,"Marge deutlich unter Ziel",IF(U81&lt;V81,"Marge unter Ziel","Im Ziel")))))))</f>
        <v/>
      </c>
    </row>
    <row r="82">
      <c r="A82" s="27" t="n"/>
      <c r="B82" s="40" t="n"/>
      <c r="C82" s="27" t="n"/>
      <c r="D82" s="27" t="n"/>
      <c r="E82" s="27" t="n"/>
      <c r="F82" s="29" t="n"/>
      <c r="G82" s="29" t="n"/>
      <c r="H82" s="30" t="n"/>
      <c r="I82" s="30" t="n"/>
      <c r="J82" s="30" t="n"/>
      <c r="K82" s="30" t="n"/>
      <c r="L82" s="30" t="n"/>
      <c r="M82" s="33">
        <f>IF(COUNTA(H82:L82)=0,"",SUM(H82:L82))</f>
        <v/>
      </c>
      <c r="N82" s="41" t="n"/>
      <c r="O82" s="33">
        <f>IF(OR(F82="",N82=""),"",IFERROR(N82*Parameter!$B$4/F82,""))</f>
        <v/>
      </c>
      <c r="P82" s="33">
        <f>IF(M82="","",M82*Parameter!$B$5)</f>
        <v/>
      </c>
      <c r="Q82" s="33">
        <f>IF(OR(M82="",O82="",P82=""),"",SUM(M82,O82,P82))</f>
        <v/>
      </c>
      <c r="R82" s="30" t="n"/>
      <c r="S82" s="33">
        <f>IF(R82="","",IFERROR(R82/(1+Parameter!$B$6),""))</f>
        <v/>
      </c>
      <c r="T82" s="33">
        <f>IF(OR(S82="",Q82=""),"",S82-Q82)</f>
        <v/>
      </c>
      <c r="U82" s="34">
        <f>IF(OR(T82="",S82=""),"",IFERROR(T82/S82,""))</f>
        <v/>
      </c>
      <c r="V82" s="34">
        <f>IF(D82="","",IFERROR(VLOOKUP(D82,Parameter!$E$4:$F$7,2,FALSE),""))</f>
        <v/>
      </c>
      <c r="W82" s="33">
        <f>IF(OR(Q82="",V82=""),"",IFERROR(Q82/(1-V82)*(1+Parameter!$B$6),""))</f>
        <v/>
      </c>
      <c r="X82" s="33">
        <f>IF(OR(R82="",W82=""),"",R82-W82)</f>
        <v/>
      </c>
      <c r="Y82" s="33">
        <f>IF(OR(S82="",F82=""),"",S82*F82)</f>
        <v/>
      </c>
      <c r="Z82" s="33">
        <f>IF(OR(Q82="",F82=""),"",Q82*F82)</f>
        <v/>
      </c>
      <c r="AA82" s="33">
        <f>IF(OR(T82="",F82=""),"",T82*F82)</f>
        <v/>
      </c>
      <c r="AB82" s="27" t="n"/>
      <c r="AC82" s="35">
        <f>IF(A82="","",IF(OR(B82="",C82="",D82="",E82="",F82="",G82="",M82="",N82="",R82="",AB82=""),"Angaben fehlen",IF(OR(B82&lt;Parameter!$B$9,B82&gt;Parameter!$B$10),"Außerhalb Planung",IF(F82&gt;Parameter!$B$8,"Kapazität überschritten",IF(OR(U82="",V82=""),"Marge nicht berechenbar",IF(U82&lt;V82-Parameter!$B$7,"Marge deutlich unter Ziel",IF(U82&lt;V82,"Marge unter Ziel","Im Ziel")))))))</f>
        <v/>
      </c>
    </row>
    <row r="83">
      <c r="A83" s="27" t="n"/>
      <c r="B83" s="40" t="n"/>
      <c r="C83" s="27" t="n"/>
      <c r="D83" s="27" t="n"/>
      <c r="E83" s="27" t="n"/>
      <c r="F83" s="29" t="n"/>
      <c r="G83" s="29" t="n"/>
      <c r="H83" s="30" t="n"/>
      <c r="I83" s="30" t="n"/>
      <c r="J83" s="30" t="n"/>
      <c r="K83" s="30" t="n"/>
      <c r="L83" s="30" t="n"/>
      <c r="M83" s="19">
        <f>IF(COUNTA(H83:L83)=0,"",SUM(H83:L83))</f>
        <v/>
      </c>
      <c r="N83" s="41" t="n"/>
      <c r="O83" s="19">
        <f>IF(OR(F83="",N83=""),"",IFERROR(N83*Parameter!$B$4/F83,""))</f>
        <v/>
      </c>
      <c r="P83" s="19">
        <f>IF(M83="","",M83*Parameter!$B$5)</f>
        <v/>
      </c>
      <c r="Q83" s="19">
        <f>IF(OR(M83="",O83="",P83=""),"",SUM(M83,O83,P83))</f>
        <v/>
      </c>
      <c r="R83" s="30" t="n"/>
      <c r="S83" s="19">
        <f>IF(R83="","",IFERROR(R83/(1+Parameter!$B$6),""))</f>
        <v/>
      </c>
      <c r="T83" s="19">
        <f>IF(OR(S83="",Q83=""),"",S83-Q83)</f>
        <v/>
      </c>
      <c r="U83" s="20">
        <f>IF(OR(T83="",S83=""),"",IFERROR(T83/S83,""))</f>
        <v/>
      </c>
      <c r="V83" s="20">
        <f>IF(D83="","",IFERROR(VLOOKUP(D83,Parameter!$E$4:$F$7,2,FALSE),""))</f>
        <v/>
      </c>
      <c r="W83" s="19">
        <f>IF(OR(Q83="",V83=""),"",IFERROR(Q83/(1-V83)*(1+Parameter!$B$6),""))</f>
        <v/>
      </c>
      <c r="X83" s="19">
        <f>IF(OR(R83="",W83=""),"",R83-W83)</f>
        <v/>
      </c>
      <c r="Y83" s="19">
        <f>IF(OR(S83="",F83=""),"",S83*F83)</f>
        <v/>
      </c>
      <c r="Z83" s="19">
        <f>IF(OR(Q83="",F83=""),"",Q83*F83)</f>
        <v/>
      </c>
      <c r="AA83" s="19">
        <f>IF(OR(T83="",F83=""),"",T83*F83)</f>
        <v/>
      </c>
      <c r="AB83" s="27" t="n"/>
      <c r="AC83" s="32">
        <f>IF(A83="","",IF(OR(B83="",C83="",D83="",E83="",F83="",G83="",M83="",N83="",R83="",AB83=""),"Angaben fehlen",IF(OR(B83&lt;Parameter!$B$9,B83&gt;Parameter!$B$10),"Außerhalb Planung",IF(F83&gt;Parameter!$B$8,"Kapazität überschritten",IF(OR(U83="",V83=""),"Marge nicht berechenbar",IF(U83&lt;V83-Parameter!$B$7,"Marge deutlich unter Ziel",IF(U83&lt;V83,"Marge unter Ziel","Im Ziel")))))))</f>
        <v/>
      </c>
    </row>
    <row r="84">
      <c r="A84" s="27" t="n"/>
      <c r="B84" s="40" t="n"/>
      <c r="C84" s="27" t="n"/>
      <c r="D84" s="27" t="n"/>
      <c r="E84" s="27" t="n"/>
      <c r="F84" s="29" t="n"/>
      <c r="G84" s="29" t="n"/>
      <c r="H84" s="30" t="n"/>
      <c r="I84" s="30" t="n"/>
      <c r="J84" s="30" t="n"/>
      <c r="K84" s="30" t="n"/>
      <c r="L84" s="30" t="n"/>
      <c r="M84" s="33">
        <f>IF(COUNTA(H84:L84)=0,"",SUM(H84:L84))</f>
        <v/>
      </c>
      <c r="N84" s="41" t="n"/>
      <c r="O84" s="33">
        <f>IF(OR(F84="",N84=""),"",IFERROR(N84*Parameter!$B$4/F84,""))</f>
        <v/>
      </c>
      <c r="P84" s="33">
        <f>IF(M84="","",M84*Parameter!$B$5)</f>
        <v/>
      </c>
      <c r="Q84" s="33">
        <f>IF(OR(M84="",O84="",P84=""),"",SUM(M84,O84,P84))</f>
        <v/>
      </c>
      <c r="R84" s="30" t="n"/>
      <c r="S84" s="33">
        <f>IF(R84="","",IFERROR(R84/(1+Parameter!$B$6),""))</f>
        <v/>
      </c>
      <c r="T84" s="33">
        <f>IF(OR(S84="",Q84=""),"",S84-Q84)</f>
        <v/>
      </c>
      <c r="U84" s="34">
        <f>IF(OR(T84="",S84=""),"",IFERROR(T84/S84,""))</f>
        <v/>
      </c>
      <c r="V84" s="34">
        <f>IF(D84="","",IFERROR(VLOOKUP(D84,Parameter!$E$4:$F$7,2,FALSE),""))</f>
        <v/>
      </c>
      <c r="W84" s="33">
        <f>IF(OR(Q84="",V84=""),"",IFERROR(Q84/(1-V84)*(1+Parameter!$B$6),""))</f>
        <v/>
      </c>
      <c r="X84" s="33">
        <f>IF(OR(R84="",W84=""),"",R84-W84)</f>
        <v/>
      </c>
      <c r="Y84" s="33">
        <f>IF(OR(S84="",F84=""),"",S84*F84)</f>
        <v/>
      </c>
      <c r="Z84" s="33">
        <f>IF(OR(Q84="",F84=""),"",Q84*F84)</f>
        <v/>
      </c>
      <c r="AA84" s="33">
        <f>IF(OR(T84="",F84=""),"",T84*F84)</f>
        <v/>
      </c>
      <c r="AB84" s="27" t="n"/>
      <c r="AC84" s="35">
        <f>IF(A84="","",IF(OR(B84="",C84="",D84="",E84="",F84="",G84="",M84="",N84="",R84="",AB84=""),"Angaben fehlen",IF(OR(B84&lt;Parameter!$B$9,B84&gt;Parameter!$B$10),"Außerhalb Planung",IF(F84&gt;Parameter!$B$8,"Kapazität überschritten",IF(OR(U84="",V84=""),"Marge nicht berechenbar",IF(U84&lt;V84-Parameter!$B$7,"Marge deutlich unter Ziel",IF(U84&lt;V84,"Marge unter Ziel","Im Ziel")))))))</f>
        <v/>
      </c>
    </row>
    <row r="85">
      <c r="A85" s="27" t="n"/>
      <c r="B85" s="40" t="n"/>
      <c r="C85" s="27" t="n"/>
      <c r="D85" s="27" t="n"/>
      <c r="E85" s="27" t="n"/>
      <c r="F85" s="29" t="n"/>
      <c r="G85" s="29" t="n"/>
      <c r="H85" s="30" t="n"/>
      <c r="I85" s="30" t="n"/>
      <c r="J85" s="30" t="n"/>
      <c r="K85" s="30" t="n"/>
      <c r="L85" s="30" t="n"/>
      <c r="M85" s="19">
        <f>IF(COUNTA(H85:L85)=0,"",SUM(H85:L85))</f>
        <v/>
      </c>
      <c r="N85" s="41" t="n"/>
      <c r="O85" s="19">
        <f>IF(OR(F85="",N85=""),"",IFERROR(N85*Parameter!$B$4/F85,""))</f>
        <v/>
      </c>
      <c r="P85" s="19">
        <f>IF(M85="","",M85*Parameter!$B$5)</f>
        <v/>
      </c>
      <c r="Q85" s="19">
        <f>IF(OR(M85="",O85="",P85=""),"",SUM(M85,O85,P85))</f>
        <v/>
      </c>
      <c r="R85" s="30" t="n"/>
      <c r="S85" s="19">
        <f>IF(R85="","",IFERROR(R85/(1+Parameter!$B$6),""))</f>
        <v/>
      </c>
      <c r="T85" s="19">
        <f>IF(OR(S85="",Q85=""),"",S85-Q85)</f>
        <v/>
      </c>
      <c r="U85" s="20">
        <f>IF(OR(T85="",S85=""),"",IFERROR(T85/S85,""))</f>
        <v/>
      </c>
      <c r="V85" s="20">
        <f>IF(D85="","",IFERROR(VLOOKUP(D85,Parameter!$E$4:$F$7,2,FALSE),""))</f>
        <v/>
      </c>
      <c r="W85" s="19">
        <f>IF(OR(Q85="",V85=""),"",IFERROR(Q85/(1-V85)*(1+Parameter!$B$6),""))</f>
        <v/>
      </c>
      <c r="X85" s="19">
        <f>IF(OR(R85="",W85=""),"",R85-W85)</f>
        <v/>
      </c>
      <c r="Y85" s="19">
        <f>IF(OR(S85="",F85=""),"",S85*F85)</f>
        <v/>
      </c>
      <c r="Z85" s="19">
        <f>IF(OR(Q85="",F85=""),"",Q85*F85)</f>
        <v/>
      </c>
      <c r="AA85" s="19">
        <f>IF(OR(T85="",F85=""),"",T85*F85)</f>
        <v/>
      </c>
      <c r="AB85" s="27" t="n"/>
      <c r="AC85" s="32">
        <f>IF(A85="","",IF(OR(B85="",C85="",D85="",E85="",F85="",G85="",M85="",N85="",R85="",AB85=""),"Angaben fehlen",IF(OR(B85&lt;Parameter!$B$9,B85&gt;Parameter!$B$10),"Außerhalb Planung",IF(F85&gt;Parameter!$B$8,"Kapazität überschritten",IF(OR(U85="",V85=""),"Marge nicht berechenbar",IF(U85&lt;V85-Parameter!$B$7,"Marge deutlich unter Ziel",IF(U85&lt;V85,"Marge unter Ziel","Im Ziel")))))))</f>
        <v/>
      </c>
    </row>
    <row r="86">
      <c r="A86" s="27" t="n"/>
      <c r="B86" s="40" t="n"/>
      <c r="C86" s="27" t="n"/>
      <c r="D86" s="27" t="n"/>
      <c r="E86" s="27" t="n"/>
      <c r="F86" s="29" t="n"/>
      <c r="G86" s="29" t="n"/>
      <c r="H86" s="30" t="n"/>
      <c r="I86" s="30" t="n"/>
      <c r="J86" s="30" t="n"/>
      <c r="K86" s="30" t="n"/>
      <c r="L86" s="30" t="n"/>
      <c r="M86" s="33">
        <f>IF(COUNTA(H86:L86)=0,"",SUM(H86:L86))</f>
        <v/>
      </c>
      <c r="N86" s="41" t="n"/>
      <c r="O86" s="33">
        <f>IF(OR(F86="",N86=""),"",IFERROR(N86*Parameter!$B$4/F86,""))</f>
        <v/>
      </c>
      <c r="P86" s="33">
        <f>IF(M86="","",M86*Parameter!$B$5)</f>
        <v/>
      </c>
      <c r="Q86" s="33">
        <f>IF(OR(M86="",O86="",P86=""),"",SUM(M86,O86,P86))</f>
        <v/>
      </c>
      <c r="R86" s="30" t="n"/>
      <c r="S86" s="33">
        <f>IF(R86="","",IFERROR(R86/(1+Parameter!$B$6),""))</f>
        <v/>
      </c>
      <c r="T86" s="33">
        <f>IF(OR(S86="",Q86=""),"",S86-Q86)</f>
        <v/>
      </c>
      <c r="U86" s="34">
        <f>IF(OR(T86="",S86=""),"",IFERROR(T86/S86,""))</f>
        <v/>
      </c>
      <c r="V86" s="34">
        <f>IF(D86="","",IFERROR(VLOOKUP(D86,Parameter!$E$4:$F$7,2,FALSE),""))</f>
        <v/>
      </c>
      <c r="W86" s="33">
        <f>IF(OR(Q86="",V86=""),"",IFERROR(Q86/(1-V86)*(1+Parameter!$B$6),""))</f>
        <v/>
      </c>
      <c r="X86" s="33">
        <f>IF(OR(R86="",W86=""),"",R86-W86)</f>
        <v/>
      </c>
      <c r="Y86" s="33">
        <f>IF(OR(S86="",F86=""),"",S86*F86)</f>
        <v/>
      </c>
      <c r="Z86" s="33">
        <f>IF(OR(Q86="",F86=""),"",Q86*F86)</f>
        <v/>
      </c>
      <c r="AA86" s="33">
        <f>IF(OR(T86="",F86=""),"",T86*F86)</f>
        <v/>
      </c>
      <c r="AB86" s="27" t="n"/>
      <c r="AC86" s="35">
        <f>IF(A86="","",IF(OR(B86="",C86="",D86="",E86="",F86="",G86="",M86="",N86="",R86="",AB86=""),"Angaben fehlen",IF(OR(B86&lt;Parameter!$B$9,B86&gt;Parameter!$B$10),"Außerhalb Planung",IF(F86&gt;Parameter!$B$8,"Kapazität überschritten",IF(OR(U86="",V86=""),"Marge nicht berechenbar",IF(U86&lt;V86-Parameter!$B$7,"Marge deutlich unter Ziel",IF(U86&lt;V86,"Marge unter Ziel","Im Ziel")))))))</f>
        <v/>
      </c>
    </row>
    <row r="87">
      <c r="A87" s="27" t="n"/>
      <c r="B87" s="40" t="n"/>
      <c r="C87" s="27" t="n"/>
      <c r="D87" s="27" t="n"/>
      <c r="E87" s="27" t="n"/>
      <c r="F87" s="29" t="n"/>
      <c r="G87" s="29" t="n"/>
      <c r="H87" s="30" t="n"/>
      <c r="I87" s="30" t="n"/>
      <c r="J87" s="30" t="n"/>
      <c r="K87" s="30" t="n"/>
      <c r="L87" s="30" t="n"/>
      <c r="M87" s="19">
        <f>IF(COUNTA(H87:L87)=0,"",SUM(H87:L87))</f>
        <v/>
      </c>
      <c r="N87" s="41" t="n"/>
      <c r="O87" s="19">
        <f>IF(OR(F87="",N87=""),"",IFERROR(N87*Parameter!$B$4/F87,""))</f>
        <v/>
      </c>
      <c r="P87" s="19">
        <f>IF(M87="","",M87*Parameter!$B$5)</f>
        <v/>
      </c>
      <c r="Q87" s="19">
        <f>IF(OR(M87="",O87="",P87=""),"",SUM(M87,O87,P87))</f>
        <v/>
      </c>
      <c r="R87" s="30" t="n"/>
      <c r="S87" s="19">
        <f>IF(R87="","",IFERROR(R87/(1+Parameter!$B$6),""))</f>
        <v/>
      </c>
      <c r="T87" s="19">
        <f>IF(OR(S87="",Q87=""),"",S87-Q87)</f>
        <v/>
      </c>
      <c r="U87" s="20">
        <f>IF(OR(T87="",S87=""),"",IFERROR(T87/S87,""))</f>
        <v/>
      </c>
      <c r="V87" s="20">
        <f>IF(D87="","",IFERROR(VLOOKUP(D87,Parameter!$E$4:$F$7,2,FALSE),""))</f>
        <v/>
      </c>
      <c r="W87" s="19">
        <f>IF(OR(Q87="",V87=""),"",IFERROR(Q87/(1-V87)*(1+Parameter!$B$6),""))</f>
        <v/>
      </c>
      <c r="X87" s="19">
        <f>IF(OR(R87="",W87=""),"",R87-W87)</f>
        <v/>
      </c>
      <c r="Y87" s="19">
        <f>IF(OR(S87="",F87=""),"",S87*F87)</f>
        <v/>
      </c>
      <c r="Z87" s="19">
        <f>IF(OR(Q87="",F87=""),"",Q87*F87)</f>
        <v/>
      </c>
      <c r="AA87" s="19">
        <f>IF(OR(T87="",F87=""),"",T87*F87)</f>
        <v/>
      </c>
      <c r="AB87" s="27" t="n"/>
      <c r="AC87" s="32">
        <f>IF(A87="","",IF(OR(B87="",C87="",D87="",E87="",F87="",G87="",M87="",N87="",R87="",AB87=""),"Angaben fehlen",IF(OR(B87&lt;Parameter!$B$9,B87&gt;Parameter!$B$10),"Außerhalb Planung",IF(F87&gt;Parameter!$B$8,"Kapazität überschritten",IF(OR(U87="",V87=""),"Marge nicht berechenbar",IF(U87&lt;V87-Parameter!$B$7,"Marge deutlich unter Ziel",IF(U87&lt;V87,"Marge unter Ziel","Im Ziel")))))))</f>
        <v/>
      </c>
    </row>
    <row r="88">
      <c r="A88" s="27" t="n"/>
      <c r="B88" s="40" t="n"/>
      <c r="C88" s="27" t="n"/>
      <c r="D88" s="27" t="n"/>
      <c r="E88" s="27" t="n"/>
      <c r="F88" s="29" t="n"/>
      <c r="G88" s="29" t="n"/>
      <c r="H88" s="30" t="n"/>
      <c r="I88" s="30" t="n"/>
      <c r="J88" s="30" t="n"/>
      <c r="K88" s="30" t="n"/>
      <c r="L88" s="30" t="n"/>
      <c r="M88" s="33">
        <f>IF(COUNTA(H88:L88)=0,"",SUM(H88:L88))</f>
        <v/>
      </c>
      <c r="N88" s="41" t="n"/>
      <c r="O88" s="33">
        <f>IF(OR(F88="",N88=""),"",IFERROR(N88*Parameter!$B$4/F88,""))</f>
        <v/>
      </c>
      <c r="P88" s="33">
        <f>IF(M88="","",M88*Parameter!$B$5)</f>
        <v/>
      </c>
      <c r="Q88" s="33">
        <f>IF(OR(M88="",O88="",P88=""),"",SUM(M88,O88,P88))</f>
        <v/>
      </c>
      <c r="R88" s="30" t="n"/>
      <c r="S88" s="33">
        <f>IF(R88="","",IFERROR(R88/(1+Parameter!$B$6),""))</f>
        <v/>
      </c>
      <c r="T88" s="33">
        <f>IF(OR(S88="",Q88=""),"",S88-Q88)</f>
        <v/>
      </c>
      <c r="U88" s="34">
        <f>IF(OR(T88="",S88=""),"",IFERROR(T88/S88,""))</f>
        <v/>
      </c>
      <c r="V88" s="34">
        <f>IF(D88="","",IFERROR(VLOOKUP(D88,Parameter!$E$4:$F$7,2,FALSE),""))</f>
        <v/>
      </c>
      <c r="W88" s="33">
        <f>IF(OR(Q88="",V88=""),"",IFERROR(Q88/(1-V88)*(1+Parameter!$B$6),""))</f>
        <v/>
      </c>
      <c r="X88" s="33">
        <f>IF(OR(R88="",W88=""),"",R88-W88)</f>
        <v/>
      </c>
      <c r="Y88" s="33">
        <f>IF(OR(S88="",F88=""),"",S88*F88)</f>
        <v/>
      </c>
      <c r="Z88" s="33">
        <f>IF(OR(Q88="",F88=""),"",Q88*F88)</f>
        <v/>
      </c>
      <c r="AA88" s="33">
        <f>IF(OR(T88="",F88=""),"",T88*F88)</f>
        <v/>
      </c>
      <c r="AB88" s="27" t="n"/>
      <c r="AC88" s="35">
        <f>IF(A88="","",IF(OR(B88="",C88="",D88="",E88="",F88="",G88="",M88="",N88="",R88="",AB88=""),"Angaben fehlen",IF(OR(B88&lt;Parameter!$B$9,B88&gt;Parameter!$B$10),"Außerhalb Planung",IF(F88&gt;Parameter!$B$8,"Kapazität überschritten",IF(OR(U88="",V88=""),"Marge nicht berechenbar",IF(U88&lt;V88-Parameter!$B$7,"Marge deutlich unter Ziel",IF(U88&lt;V88,"Marge unter Ziel","Im Ziel")))))))</f>
        <v/>
      </c>
    </row>
    <row r="89">
      <c r="A89" s="27" t="n"/>
      <c r="B89" s="40" t="n"/>
      <c r="C89" s="27" t="n"/>
      <c r="D89" s="27" t="n"/>
      <c r="E89" s="27" t="n"/>
      <c r="F89" s="29" t="n"/>
      <c r="G89" s="29" t="n"/>
      <c r="H89" s="30" t="n"/>
      <c r="I89" s="30" t="n"/>
      <c r="J89" s="30" t="n"/>
      <c r="K89" s="30" t="n"/>
      <c r="L89" s="30" t="n"/>
      <c r="M89" s="19">
        <f>IF(COUNTA(H89:L89)=0,"",SUM(H89:L89))</f>
        <v/>
      </c>
      <c r="N89" s="41" t="n"/>
      <c r="O89" s="19">
        <f>IF(OR(F89="",N89=""),"",IFERROR(N89*Parameter!$B$4/F89,""))</f>
        <v/>
      </c>
      <c r="P89" s="19">
        <f>IF(M89="","",M89*Parameter!$B$5)</f>
        <v/>
      </c>
      <c r="Q89" s="19">
        <f>IF(OR(M89="",O89="",P89=""),"",SUM(M89,O89,P89))</f>
        <v/>
      </c>
      <c r="R89" s="30" t="n"/>
      <c r="S89" s="19">
        <f>IF(R89="","",IFERROR(R89/(1+Parameter!$B$6),""))</f>
        <v/>
      </c>
      <c r="T89" s="19">
        <f>IF(OR(S89="",Q89=""),"",S89-Q89)</f>
        <v/>
      </c>
      <c r="U89" s="20">
        <f>IF(OR(T89="",S89=""),"",IFERROR(T89/S89,""))</f>
        <v/>
      </c>
      <c r="V89" s="20">
        <f>IF(D89="","",IFERROR(VLOOKUP(D89,Parameter!$E$4:$F$7,2,FALSE),""))</f>
        <v/>
      </c>
      <c r="W89" s="19">
        <f>IF(OR(Q89="",V89=""),"",IFERROR(Q89/(1-V89)*(1+Parameter!$B$6),""))</f>
        <v/>
      </c>
      <c r="X89" s="19">
        <f>IF(OR(R89="",W89=""),"",R89-W89)</f>
        <v/>
      </c>
      <c r="Y89" s="19">
        <f>IF(OR(S89="",F89=""),"",S89*F89)</f>
        <v/>
      </c>
      <c r="Z89" s="19">
        <f>IF(OR(Q89="",F89=""),"",Q89*F89)</f>
        <v/>
      </c>
      <c r="AA89" s="19">
        <f>IF(OR(T89="",F89=""),"",T89*F89)</f>
        <v/>
      </c>
      <c r="AB89" s="27" t="n"/>
      <c r="AC89" s="32">
        <f>IF(A89="","",IF(OR(B89="",C89="",D89="",E89="",F89="",G89="",M89="",N89="",R89="",AB89=""),"Angaben fehlen",IF(OR(B89&lt;Parameter!$B$9,B89&gt;Parameter!$B$10),"Außerhalb Planung",IF(F89&gt;Parameter!$B$8,"Kapazität überschritten",IF(OR(U89="",V89=""),"Marge nicht berechenbar",IF(U89&lt;V89-Parameter!$B$7,"Marge deutlich unter Ziel",IF(U89&lt;V89,"Marge unter Ziel","Im Ziel")))))))</f>
        <v/>
      </c>
    </row>
    <row r="90">
      <c r="A90" s="27" t="n"/>
      <c r="B90" s="40" t="n"/>
      <c r="C90" s="27" t="n"/>
      <c r="D90" s="27" t="n"/>
      <c r="E90" s="27" t="n"/>
      <c r="F90" s="29" t="n"/>
      <c r="G90" s="29" t="n"/>
      <c r="H90" s="30" t="n"/>
      <c r="I90" s="30" t="n"/>
      <c r="J90" s="30" t="n"/>
      <c r="K90" s="30" t="n"/>
      <c r="L90" s="30" t="n"/>
      <c r="M90" s="33">
        <f>IF(COUNTA(H90:L90)=0,"",SUM(H90:L90))</f>
        <v/>
      </c>
      <c r="N90" s="41" t="n"/>
      <c r="O90" s="33">
        <f>IF(OR(F90="",N90=""),"",IFERROR(N90*Parameter!$B$4/F90,""))</f>
        <v/>
      </c>
      <c r="P90" s="33">
        <f>IF(M90="","",M90*Parameter!$B$5)</f>
        <v/>
      </c>
      <c r="Q90" s="33">
        <f>IF(OR(M90="",O90="",P90=""),"",SUM(M90,O90,P90))</f>
        <v/>
      </c>
      <c r="R90" s="30" t="n"/>
      <c r="S90" s="33">
        <f>IF(R90="","",IFERROR(R90/(1+Parameter!$B$6),""))</f>
        <v/>
      </c>
      <c r="T90" s="33">
        <f>IF(OR(S90="",Q90=""),"",S90-Q90)</f>
        <v/>
      </c>
      <c r="U90" s="34">
        <f>IF(OR(T90="",S90=""),"",IFERROR(T90/S90,""))</f>
        <v/>
      </c>
      <c r="V90" s="34">
        <f>IF(D90="","",IFERROR(VLOOKUP(D90,Parameter!$E$4:$F$7,2,FALSE),""))</f>
        <v/>
      </c>
      <c r="W90" s="33">
        <f>IF(OR(Q90="",V90=""),"",IFERROR(Q90/(1-V90)*(1+Parameter!$B$6),""))</f>
        <v/>
      </c>
      <c r="X90" s="33">
        <f>IF(OR(R90="",W90=""),"",R90-W90)</f>
        <v/>
      </c>
      <c r="Y90" s="33">
        <f>IF(OR(S90="",F90=""),"",S90*F90)</f>
        <v/>
      </c>
      <c r="Z90" s="33">
        <f>IF(OR(Q90="",F90=""),"",Q90*F90)</f>
        <v/>
      </c>
      <c r="AA90" s="33">
        <f>IF(OR(T90="",F90=""),"",T90*F90)</f>
        <v/>
      </c>
      <c r="AB90" s="27" t="n"/>
      <c r="AC90" s="35">
        <f>IF(A90="","",IF(OR(B90="",C90="",D90="",E90="",F90="",G90="",M90="",N90="",R90="",AB90=""),"Angaben fehlen",IF(OR(B90&lt;Parameter!$B$9,B90&gt;Parameter!$B$10),"Außerhalb Planung",IF(F90&gt;Parameter!$B$8,"Kapazität überschritten",IF(OR(U90="",V90=""),"Marge nicht berechenbar",IF(U90&lt;V90-Parameter!$B$7,"Marge deutlich unter Ziel",IF(U90&lt;V90,"Marge unter Ziel","Im Ziel")))))))</f>
        <v/>
      </c>
    </row>
    <row r="91">
      <c r="A91" s="27" t="n"/>
      <c r="B91" s="40" t="n"/>
      <c r="C91" s="27" t="n"/>
      <c r="D91" s="27" t="n"/>
      <c r="E91" s="27" t="n"/>
      <c r="F91" s="29" t="n"/>
      <c r="G91" s="29" t="n"/>
      <c r="H91" s="30" t="n"/>
      <c r="I91" s="30" t="n"/>
      <c r="J91" s="30" t="n"/>
      <c r="K91" s="30" t="n"/>
      <c r="L91" s="30" t="n"/>
      <c r="M91" s="19">
        <f>IF(COUNTA(H91:L91)=0,"",SUM(H91:L91))</f>
        <v/>
      </c>
      <c r="N91" s="41" t="n"/>
      <c r="O91" s="19">
        <f>IF(OR(F91="",N91=""),"",IFERROR(N91*Parameter!$B$4/F91,""))</f>
        <v/>
      </c>
      <c r="P91" s="19">
        <f>IF(M91="","",M91*Parameter!$B$5)</f>
        <v/>
      </c>
      <c r="Q91" s="19">
        <f>IF(OR(M91="",O91="",P91=""),"",SUM(M91,O91,P91))</f>
        <v/>
      </c>
      <c r="R91" s="30" t="n"/>
      <c r="S91" s="19">
        <f>IF(R91="","",IFERROR(R91/(1+Parameter!$B$6),""))</f>
        <v/>
      </c>
      <c r="T91" s="19">
        <f>IF(OR(S91="",Q91=""),"",S91-Q91)</f>
        <v/>
      </c>
      <c r="U91" s="20">
        <f>IF(OR(T91="",S91=""),"",IFERROR(T91/S91,""))</f>
        <v/>
      </c>
      <c r="V91" s="20">
        <f>IF(D91="","",IFERROR(VLOOKUP(D91,Parameter!$E$4:$F$7,2,FALSE),""))</f>
        <v/>
      </c>
      <c r="W91" s="19">
        <f>IF(OR(Q91="",V91=""),"",IFERROR(Q91/(1-V91)*(1+Parameter!$B$6),""))</f>
        <v/>
      </c>
      <c r="X91" s="19">
        <f>IF(OR(R91="",W91=""),"",R91-W91)</f>
        <v/>
      </c>
      <c r="Y91" s="19">
        <f>IF(OR(S91="",F91=""),"",S91*F91)</f>
        <v/>
      </c>
      <c r="Z91" s="19">
        <f>IF(OR(Q91="",F91=""),"",Q91*F91)</f>
        <v/>
      </c>
      <c r="AA91" s="19">
        <f>IF(OR(T91="",F91=""),"",T91*F91)</f>
        <v/>
      </c>
      <c r="AB91" s="27" t="n"/>
      <c r="AC91" s="32">
        <f>IF(A91="","",IF(OR(B91="",C91="",D91="",E91="",F91="",G91="",M91="",N91="",R91="",AB91=""),"Angaben fehlen",IF(OR(B91&lt;Parameter!$B$9,B91&gt;Parameter!$B$10),"Außerhalb Planung",IF(F91&gt;Parameter!$B$8,"Kapazität überschritten",IF(OR(U91="",V91=""),"Marge nicht berechenbar",IF(U91&lt;V91-Parameter!$B$7,"Marge deutlich unter Ziel",IF(U91&lt;V91,"Marge unter Ziel","Im Ziel")))))))</f>
        <v/>
      </c>
    </row>
    <row r="92">
      <c r="A92" s="27" t="n"/>
      <c r="B92" s="40" t="n"/>
      <c r="C92" s="27" t="n"/>
      <c r="D92" s="27" t="n"/>
      <c r="E92" s="27" t="n"/>
      <c r="F92" s="29" t="n"/>
      <c r="G92" s="29" t="n"/>
      <c r="H92" s="30" t="n"/>
      <c r="I92" s="30" t="n"/>
      <c r="J92" s="30" t="n"/>
      <c r="K92" s="30" t="n"/>
      <c r="L92" s="30" t="n"/>
      <c r="M92" s="33">
        <f>IF(COUNTA(H92:L92)=0,"",SUM(H92:L92))</f>
        <v/>
      </c>
      <c r="N92" s="41" t="n"/>
      <c r="O92" s="33">
        <f>IF(OR(F92="",N92=""),"",IFERROR(N92*Parameter!$B$4/F92,""))</f>
        <v/>
      </c>
      <c r="P92" s="33">
        <f>IF(M92="","",M92*Parameter!$B$5)</f>
        <v/>
      </c>
      <c r="Q92" s="33">
        <f>IF(OR(M92="",O92="",P92=""),"",SUM(M92,O92,P92))</f>
        <v/>
      </c>
      <c r="R92" s="30" t="n"/>
      <c r="S92" s="33">
        <f>IF(R92="","",IFERROR(R92/(1+Parameter!$B$6),""))</f>
        <v/>
      </c>
      <c r="T92" s="33">
        <f>IF(OR(S92="",Q92=""),"",S92-Q92)</f>
        <v/>
      </c>
      <c r="U92" s="34">
        <f>IF(OR(T92="",S92=""),"",IFERROR(T92/S92,""))</f>
        <v/>
      </c>
      <c r="V92" s="34">
        <f>IF(D92="","",IFERROR(VLOOKUP(D92,Parameter!$E$4:$F$7,2,FALSE),""))</f>
        <v/>
      </c>
      <c r="W92" s="33">
        <f>IF(OR(Q92="",V92=""),"",IFERROR(Q92/(1-V92)*(1+Parameter!$B$6),""))</f>
        <v/>
      </c>
      <c r="X92" s="33">
        <f>IF(OR(R92="",W92=""),"",R92-W92)</f>
        <v/>
      </c>
      <c r="Y92" s="33">
        <f>IF(OR(S92="",F92=""),"",S92*F92)</f>
        <v/>
      </c>
      <c r="Z92" s="33">
        <f>IF(OR(Q92="",F92=""),"",Q92*F92)</f>
        <v/>
      </c>
      <c r="AA92" s="33">
        <f>IF(OR(T92="",F92=""),"",T92*F92)</f>
        <v/>
      </c>
      <c r="AB92" s="27" t="n"/>
      <c r="AC92" s="35">
        <f>IF(A92="","",IF(OR(B92="",C92="",D92="",E92="",F92="",G92="",M92="",N92="",R92="",AB92=""),"Angaben fehlen",IF(OR(B92&lt;Parameter!$B$9,B92&gt;Parameter!$B$10),"Außerhalb Planung",IF(F92&gt;Parameter!$B$8,"Kapazität überschritten",IF(OR(U92="",V92=""),"Marge nicht berechenbar",IF(U92&lt;V92-Parameter!$B$7,"Marge deutlich unter Ziel",IF(U92&lt;V92,"Marge unter Ziel","Im Ziel")))))))</f>
        <v/>
      </c>
    </row>
    <row r="93">
      <c r="A93" s="27" t="n"/>
      <c r="B93" s="40" t="n"/>
      <c r="C93" s="27" t="n"/>
      <c r="D93" s="27" t="n"/>
      <c r="E93" s="27" t="n"/>
      <c r="F93" s="29" t="n"/>
      <c r="G93" s="29" t="n"/>
      <c r="H93" s="30" t="n"/>
      <c r="I93" s="30" t="n"/>
      <c r="J93" s="30" t="n"/>
      <c r="K93" s="30" t="n"/>
      <c r="L93" s="30" t="n"/>
      <c r="M93" s="19">
        <f>IF(COUNTA(H93:L93)=0,"",SUM(H93:L93))</f>
        <v/>
      </c>
      <c r="N93" s="41" t="n"/>
      <c r="O93" s="19">
        <f>IF(OR(F93="",N93=""),"",IFERROR(N93*Parameter!$B$4/F93,""))</f>
        <v/>
      </c>
      <c r="P93" s="19">
        <f>IF(M93="","",M93*Parameter!$B$5)</f>
        <v/>
      </c>
      <c r="Q93" s="19">
        <f>IF(OR(M93="",O93="",P93=""),"",SUM(M93,O93,P93))</f>
        <v/>
      </c>
      <c r="R93" s="30" t="n"/>
      <c r="S93" s="19">
        <f>IF(R93="","",IFERROR(R93/(1+Parameter!$B$6),""))</f>
        <v/>
      </c>
      <c r="T93" s="19">
        <f>IF(OR(S93="",Q93=""),"",S93-Q93)</f>
        <v/>
      </c>
      <c r="U93" s="20">
        <f>IF(OR(T93="",S93=""),"",IFERROR(T93/S93,""))</f>
        <v/>
      </c>
      <c r="V93" s="20">
        <f>IF(D93="","",IFERROR(VLOOKUP(D93,Parameter!$E$4:$F$7,2,FALSE),""))</f>
        <v/>
      </c>
      <c r="W93" s="19">
        <f>IF(OR(Q93="",V93=""),"",IFERROR(Q93/(1-V93)*(1+Parameter!$B$6),""))</f>
        <v/>
      </c>
      <c r="X93" s="19">
        <f>IF(OR(R93="",W93=""),"",R93-W93)</f>
        <v/>
      </c>
      <c r="Y93" s="19">
        <f>IF(OR(S93="",F93=""),"",S93*F93)</f>
        <v/>
      </c>
      <c r="Z93" s="19">
        <f>IF(OR(Q93="",F93=""),"",Q93*F93)</f>
        <v/>
      </c>
      <c r="AA93" s="19">
        <f>IF(OR(T93="",F93=""),"",T93*F93)</f>
        <v/>
      </c>
      <c r="AB93" s="27" t="n"/>
      <c r="AC93" s="32">
        <f>IF(A93="","",IF(OR(B93="",C93="",D93="",E93="",F93="",G93="",M93="",N93="",R93="",AB93=""),"Angaben fehlen",IF(OR(B93&lt;Parameter!$B$9,B93&gt;Parameter!$B$10),"Außerhalb Planung",IF(F93&gt;Parameter!$B$8,"Kapazität überschritten",IF(OR(U93="",V93=""),"Marge nicht berechenbar",IF(U93&lt;V93-Parameter!$B$7,"Marge deutlich unter Ziel",IF(U93&lt;V93,"Marge unter Ziel","Im Ziel")))))))</f>
        <v/>
      </c>
    </row>
    <row r="94">
      <c r="A94" s="27" t="n"/>
      <c r="B94" s="40" t="n"/>
      <c r="C94" s="27" t="n"/>
      <c r="D94" s="27" t="n"/>
      <c r="E94" s="27" t="n"/>
      <c r="F94" s="29" t="n"/>
      <c r="G94" s="29" t="n"/>
      <c r="H94" s="30" t="n"/>
      <c r="I94" s="30" t="n"/>
      <c r="J94" s="30" t="n"/>
      <c r="K94" s="30" t="n"/>
      <c r="L94" s="30" t="n"/>
      <c r="M94" s="33">
        <f>IF(COUNTA(H94:L94)=0,"",SUM(H94:L94))</f>
        <v/>
      </c>
      <c r="N94" s="41" t="n"/>
      <c r="O94" s="33">
        <f>IF(OR(F94="",N94=""),"",IFERROR(N94*Parameter!$B$4/F94,""))</f>
        <v/>
      </c>
      <c r="P94" s="33">
        <f>IF(M94="","",M94*Parameter!$B$5)</f>
        <v/>
      </c>
      <c r="Q94" s="33">
        <f>IF(OR(M94="",O94="",P94=""),"",SUM(M94,O94,P94))</f>
        <v/>
      </c>
      <c r="R94" s="30" t="n"/>
      <c r="S94" s="33">
        <f>IF(R94="","",IFERROR(R94/(1+Parameter!$B$6),""))</f>
        <v/>
      </c>
      <c r="T94" s="33">
        <f>IF(OR(S94="",Q94=""),"",S94-Q94)</f>
        <v/>
      </c>
      <c r="U94" s="34">
        <f>IF(OR(T94="",S94=""),"",IFERROR(T94/S94,""))</f>
        <v/>
      </c>
      <c r="V94" s="34">
        <f>IF(D94="","",IFERROR(VLOOKUP(D94,Parameter!$E$4:$F$7,2,FALSE),""))</f>
        <v/>
      </c>
      <c r="W94" s="33">
        <f>IF(OR(Q94="",V94=""),"",IFERROR(Q94/(1-V94)*(1+Parameter!$B$6),""))</f>
        <v/>
      </c>
      <c r="X94" s="33">
        <f>IF(OR(R94="",W94=""),"",R94-W94)</f>
        <v/>
      </c>
      <c r="Y94" s="33">
        <f>IF(OR(S94="",F94=""),"",S94*F94)</f>
        <v/>
      </c>
      <c r="Z94" s="33">
        <f>IF(OR(Q94="",F94=""),"",Q94*F94)</f>
        <v/>
      </c>
      <c r="AA94" s="33">
        <f>IF(OR(T94="",F94=""),"",T94*F94)</f>
        <v/>
      </c>
      <c r="AB94" s="27" t="n"/>
      <c r="AC94" s="35">
        <f>IF(A94="","",IF(OR(B94="",C94="",D94="",E94="",F94="",G94="",M94="",N94="",R94="",AB94=""),"Angaben fehlen",IF(OR(B94&lt;Parameter!$B$9,B94&gt;Parameter!$B$10),"Außerhalb Planung",IF(F94&gt;Parameter!$B$8,"Kapazität überschritten",IF(OR(U94="",V94=""),"Marge nicht berechenbar",IF(U94&lt;V94-Parameter!$B$7,"Marge deutlich unter Ziel",IF(U94&lt;V94,"Marge unter Ziel","Im Ziel")))))))</f>
        <v/>
      </c>
    </row>
    <row r="95">
      <c r="A95" s="27" t="n"/>
      <c r="B95" s="40" t="n"/>
      <c r="C95" s="27" t="n"/>
      <c r="D95" s="27" t="n"/>
      <c r="E95" s="27" t="n"/>
      <c r="F95" s="29" t="n"/>
      <c r="G95" s="29" t="n"/>
      <c r="H95" s="30" t="n"/>
      <c r="I95" s="30" t="n"/>
      <c r="J95" s="30" t="n"/>
      <c r="K95" s="30" t="n"/>
      <c r="L95" s="30" t="n"/>
      <c r="M95" s="19">
        <f>IF(COUNTA(H95:L95)=0,"",SUM(H95:L95))</f>
        <v/>
      </c>
      <c r="N95" s="41" t="n"/>
      <c r="O95" s="19">
        <f>IF(OR(F95="",N95=""),"",IFERROR(N95*Parameter!$B$4/F95,""))</f>
        <v/>
      </c>
      <c r="P95" s="19">
        <f>IF(M95="","",M95*Parameter!$B$5)</f>
        <v/>
      </c>
      <c r="Q95" s="19">
        <f>IF(OR(M95="",O95="",P95=""),"",SUM(M95,O95,P95))</f>
        <v/>
      </c>
      <c r="R95" s="30" t="n"/>
      <c r="S95" s="19">
        <f>IF(R95="","",IFERROR(R95/(1+Parameter!$B$6),""))</f>
        <v/>
      </c>
      <c r="T95" s="19">
        <f>IF(OR(S95="",Q95=""),"",S95-Q95)</f>
        <v/>
      </c>
      <c r="U95" s="20">
        <f>IF(OR(T95="",S95=""),"",IFERROR(T95/S95,""))</f>
        <v/>
      </c>
      <c r="V95" s="20">
        <f>IF(D95="","",IFERROR(VLOOKUP(D95,Parameter!$E$4:$F$7,2,FALSE),""))</f>
        <v/>
      </c>
      <c r="W95" s="19">
        <f>IF(OR(Q95="",V95=""),"",IFERROR(Q95/(1-V95)*(1+Parameter!$B$6),""))</f>
        <v/>
      </c>
      <c r="X95" s="19">
        <f>IF(OR(R95="",W95=""),"",R95-W95)</f>
        <v/>
      </c>
      <c r="Y95" s="19">
        <f>IF(OR(S95="",F95=""),"",S95*F95)</f>
        <v/>
      </c>
      <c r="Z95" s="19">
        <f>IF(OR(Q95="",F95=""),"",Q95*F95)</f>
        <v/>
      </c>
      <c r="AA95" s="19">
        <f>IF(OR(T95="",F95=""),"",T95*F95)</f>
        <v/>
      </c>
      <c r="AB95" s="27" t="n"/>
      <c r="AC95" s="32">
        <f>IF(A95="","",IF(OR(B95="",C95="",D95="",E95="",F95="",G95="",M95="",N95="",R95="",AB95=""),"Angaben fehlen",IF(OR(B95&lt;Parameter!$B$9,B95&gt;Parameter!$B$10),"Außerhalb Planung",IF(F95&gt;Parameter!$B$8,"Kapazität überschritten",IF(OR(U95="",V95=""),"Marge nicht berechenbar",IF(U95&lt;V95-Parameter!$B$7,"Marge deutlich unter Ziel",IF(U95&lt;V95,"Marge unter Ziel","Im Ziel")))))))</f>
        <v/>
      </c>
    </row>
    <row r="96">
      <c r="A96" s="27" t="n"/>
      <c r="B96" s="40" t="n"/>
      <c r="C96" s="27" t="n"/>
      <c r="D96" s="27" t="n"/>
      <c r="E96" s="27" t="n"/>
      <c r="F96" s="29" t="n"/>
      <c r="G96" s="29" t="n"/>
      <c r="H96" s="30" t="n"/>
      <c r="I96" s="30" t="n"/>
      <c r="J96" s="30" t="n"/>
      <c r="K96" s="30" t="n"/>
      <c r="L96" s="30" t="n"/>
      <c r="M96" s="33">
        <f>IF(COUNTA(H96:L96)=0,"",SUM(H96:L96))</f>
        <v/>
      </c>
      <c r="N96" s="41" t="n"/>
      <c r="O96" s="33">
        <f>IF(OR(F96="",N96=""),"",IFERROR(N96*Parameter!$B$4/F96,""))</f>
        <v/>
      </c>
      <c r="P96" s="33">
        <f>IF(M96="","",M96*Parameter!$B$5)</f>
        <v/>
      </c>
      <c r="Q96" s="33">
        <f>IF(OR(M96="",O96="",P96=""),"",SUM(M96,O96,P96))</f>
        <v/>
      </c>
      <c r="R96" s="30" t="n"/>
      <c r="S96" s="33">
        <f>IF(R96="","",IFERROR(R96/(1+Parameter!$B$6),""))</f>
        <v/>
      </c>
      <c r="T96" s="33">
        <f>IF(OR(S96="",Q96=""),"",S96-Q96)</f>
        <v/>
      </c>
      <c r="U96" s="34">
        <f>IF(OR(T96="",S96=""),"",IFERROR(T96/S96,""))</f>
        <v/>
      </c>
      <c r="V96" s="34">
        <f>IF(D96="","",IFERROR(VLOOKUP(D96,Parameter!$E$4:$F$7,2,FALSE),""))</f>
        <v/>
      </c>
      <c r="W96" s="33">
        <f>IF(OR(Q96="",V96=""),"",IFERROR(Q96/(1-V96)*(1+Parameter!$B$6),""))</f>
        <v/>
      </c>
      <c r="X96" s="33">
        <f>IF(OR(R96="",W96=""),"",R96-W96)</f>
        <v/>
      </c>
      <c r="Y96" s="33">
        <f>IF(OR(S96="",F96=""),"",S96*F96)</f>
        <v/>
      </c>
      <c r="Z96" s="33">
        <f>IF(OR(Q96="",F96=""),"",Q96*F96)</f>
        <v/>
      </c>
      <c r="AA96" s="33">
        <f>IF(OR(T96="",F96=""),"",T96*F96)</f>
        <v/>
      </c>
      <c r="AB96" s="27" t="n"/>
      <c r="AC96" s="35">
        <f>IF(A96="","",IF(OR(B96="",C96="",D96="",E96="",F96="",G96="",M96="",N96="",R96="",AB96=""),"Angaben fehlen",IF(OR(B96&lt;Parameter!$B$9,B96&gt;Parameter!$B$10),"Außerhalb Planung",IF(F96&gt;Parameter!$B$8,"Kapazität überschritten",IF(OR(U96="",V96=""),"Marge nicht berechenbar",IF(U96&lt;V96-Parameter!$B$7,"Marge deutlich unter Ziel",IF(U96&lt;V96,"Marge unter Ziel","Im Ziel")))))))</f>
        <v/>
      </c>
    </row>
    <row r="97">
      <c r="A97" s="27" t="n"/>
      <c r="B97" s="40" t="n"/>
      <c r="C97" s="27" t="n"/>
      <c r="D97" s="27" t="n"/>
      <c r="E97" s="27" t="n"/>
      <c r="F97" s="29" t="n"/>
      <c r="G97" s="29" t="n"/>
      <c r="H97" s="30" t="n"/>
      <c r="I97" s="30" t="n"/>
      <c r="J97" s="30" t="n"/>
      <c r="K97" s="30" t="n"/>
      <c r="L97" s="30" t="n"/>
      <c r="M97" s="19">
        <f>IF(COUNTA(H97:L97)=0,"",SUM(H97:L97))</f>
        <v/>
      </c>
      <c r="N97" s="41" t="n"/>
      <c r="O97" s="19">
        <f>IF(OR(F97="",N97=""),"",IFERROR(N97*Parameter!$B$4/F97,""))</f>
        <v/>
      </c>
      <c r="P97" s="19">
        <f>IF(M97="","",M97*Parameter!$B$5)</f>
        <v/>
      </c>
      <c r="Q97" s="19">
        <f>IF(OR(M97="",O97="",P97=""),"",SUM(M97,O97,P97))</f>
        <v/>
      </c>
      <c r="R97" s="30" t="n"/>
      <c r="S97" s="19">
        <f>IF(R97="","",IFERROR(R97/(1+Parameter!$B$6),""))</f>
        <v/>
      </c>
      <c r="T97" s="19">
        <f>IF(OR(S97="",Q97=""),"",S97-Q97)</f>
        <v/>
      </c>
      <c r="U97" s="20">
        <f>IF(OR(T97="",S97=""),"",IFERROR(T97/S97,""))</f>
        <v/>
      </c>
      <c r="V97" s="20">
        <f>IF(D97="","",IFERROR(VLOOKUP(D97,Parameter!$E$4:$F$7,2,FALSE),""))</f>
        <v/>
      </c>
      <c r="W97" s="19">
        <f>IF(OR(Q97="",V97=""),"",IFERROR(Q97/(1-V97)*(1+Parameter!$B$6),""))</f>
        <v/>
      </c>
      <c r="X97" s="19">
        <f>IF(OR(R97="",W97=""),"",R97-W97)</f>
        <v/>
      </c>
      <c r="Y97" s="19">
        <f>IF(OR(S97="",F97=""),"",S97*F97)</f>
        <v/>
      </c>
      <c r="Z97" s="19">
        <f>IF(OR(Q97="",F97=""),"",Q97*F97)</f>
        <v/>
      </c>
      <c r="AA97" s="19">
        <f>IF(OR(T97="",F97=""),"",T97*F97)</f>
        <v/>
      </c>
      <c r="AB97" s="27" t="n"/>
      <c r="AC97" s="32">
        <f>IF(A97="","",IF(OR(B97="",C97="",D97="",E97="",F97="",G97="",M97="",N97="",R97="",AB97=""),"Angaben fehlen",IF(OR(B97&lt;Parameter!$B$9,B97&gt;Parameter!$B$10),"Außerhalb Planung",IF(F97&gt;Parameter!$B$8,"Kapazität überschritten",IF(OR(U97="",V97=""),"Marge nicht berechenbar",IF(U97&lt;V97-Parameter!$B$7,"Marge deutlich unter Ziel",IF(U97&lt;V97,"Marge unter Ziel","Im Ziel")))))))</f>
        <v/>
      </c>
    </row>
    <row r="98">
      <c r="A98" s="27" t="n"/>
      <c r="B98" s="40" t="n"/>
      <c r="C98" s="27" t="n"/>
      <c r="D98" s="27" t="n"/>
      <c r="E98" s="27" t="n"/>
      <c r="F98" s="29" t="n"/>
      <c r="G98" s="29" t="n"/>
      <c r="H98" s="30" t="n"/>
      <c r="I98" s="30" t="n"/>
      <c r="J98" s="30" t="n"/>
      <c r="K98" s="30" t="n"/>
      <c r="L98" s="30" t="n"/>
      <c r="M98" s="33">
        <f>IF(COUNTA(H98:L98)=0,"",SUM(H98:L98))</f>
        <v/>
      </c>
      <c r="N98" s="41" t="n"/>
      <c r="O98" s="33">
        <f>IF(OR(F98="",N98=""),"",IFERROR(N98*Parameter!$B$4/F98,""))</f>
        <v/>
      </c>
      <c r="P98" s="33">
        <f>IF(M98="","",M98*Parameter!$B$5)</f>
        <v/>
      </c>
      <c r="Q98" s="33">
        <f>IF(OR(M98="",O98="",P98=""),"",SUM(M98,O98,P98))</f>
        <v/>
      </c>
      <c r="R98" s="30" t="n"/>
      <c r="S98" s="33">
        <f>IF(R98="","",IFERROR(R98/(1+Parameter!$B$6),""))</f>
        <v/>
      </c>
      <c r="T98" s="33">
        <f>IF(OR(S98="",Q98=""),"",S98-Q98)</f>
        <v/>
      </c>
      <c r="U98" s="34">
        <f>IF(OR(T98="",S98=""),"",IFERROR(T98/S98,""))</f>
        <v/>
      </c>
      <c r="V98" s="34">
        <f>IF(D98="","",IFERROR(VLOOKUP(D98,Parameter!$E$4:$F$7,2,FALSE),""))</f>
        <v/>
      </c>
      <c r="W98" s="33">
        <f>IF(OR(Q98="",V98=""),"",IFERROR(Q98/(1-V98)*(1+Parameter!$B$6),""))</f>
        <v/>
      </c>
      <c r="X98" s="33">
        <f>IF(OR(R98="",W98=""),"",R98-W98)</f>
        <v/>
      </c>
      <c r="Y98" s="33">
        <f>IF(OR(S98="",F98=""),"",S98*F98)</f>
        <v/>
      </c>
      <c r="Z98" s="33">
        <f>IF(OR(Q98="",F98=""),"",Q98*F98)</f>
        <v/>
      </c>
      <c r="AA98" s="33">
        <f>IF(OR(T98="",F98=""),"",T98*F98)</f>
        <v/>
      </c>
      <c r="AB98" s="27" t="n"/>
      <c r="AC98" s="35">
        <f>IF(A98="","",IF(OR(B98="",C98="",D98="",E98="",F98="",G98="",M98="",N98="",R98="",AB98=""),"Angaben fehlen",IF(OR(B98&lt;Parameter!$B$9,B98&gt;Parameter!$B$10),"Außerhalb Planung",IF(F98&gt;Parameter!$B$8,"Kapazität überschritten",IF(OR(U98="",V98=""),"Marge nicht berechenbar",IF(U98&lt;V98-Parameter!$B$7,"Marge deutlich unter Ziel",IF(U98&lt;V98,"Marge unter Ziel","Im Ziel")))))))</f>
        <v/>
      </c>
    </row>
    <row r="99">
      <c r="A99" s="27" t="n"/>
      <c r="B99" s="40" t="n"/>
      <c r="C99" s="27" t="n"/>
      <c r="D99" s="27" t="n"/>
      <c r="E99" s="27" t="n"/>
      <c r="F99" s="29" t="n"/>
      <c r="G99" s="29" t="n"/>
      <c r="H99" s="30" t="n"/>
      <c r="I99" s="30" t="n"/>
      <c r="J99" s="30" t="n"/>
      <c r="K99" s="30" t="n"/>
      <c r="L99" s="30" t="n"/>
      <c r="M99" s="19">
        <f>IF(COUNTA(H99:L99)=0,"",SUM(H99:L99))</f>
        <v/>
      </c>
      <c r="N99" s="41" t="n"/>
      <c r="O99" s="19">
        <f>IF(OR(F99="",N99=""),"",IFERROR(N99*Parameter!$B$4/F99,""))</f>
        <v/>
      </c>
      <c r="P99" s="19">
        <f>IF(M99="","",M99*Parameter!$B$5)</f>
        <v/>
      </c>
      <c r="Q99" s="19">
        <f>IF(OR(M99="",O99="",P99=""),"",SUM(M99,O99,P99))</f>
        <v/>
      </c>
      <c r="R99" s="30" t="n"/>
      <c r="S99" s="19">
        <f>IF(R99="","",IFERROR(R99/(1+Parameter!$B$6),""))</f>
        <v/>
      </c>
      <c r="T99" s="19">
        <f>IF(OR(S99="",Q99=""),"",S99-Q99)</f>
        <v/>
      </c>
      <c r="U99" s="20">
        <f>IF(OR(T99="",S99=""),"",IFERROR(T99/S99,""))</f>
        <v/>
      </c>
      <c r="V99" s="20">
        <f>IF(D99="","",IFERROR(VLOOKUP(D99,Parameter!$E$4:$F$7,2,FALSE),""))</f>
        <v/>
      </c>
      <c r="W99" s="19">
        <f>IF(OR(Q99="",V99=""),"",IFERROR(Q99/(1-V99)*(1+Parameter!$B$6),""))</f>
        <v/>
      </c>
      <c r="X99" s="19">
        <f>IF(OR(R99="",W99=""),"",R99-W99)</f>
        <v/>
      </c>
      <c r="Y99" s="19">
        <f>IF(OR(S99="",F99=""),"",S99*F99)</f>
        <v/>
      </c>
      <c r="Z99" s="19">
        <f>IF(OR(Q99="",F99=""),"",Q99*F99)</f>
        <v/>
      </c>
      <c r="AA99" s="19">
        <f>IF(OR(T99="",F99=""),"",T99*F99)</f>
        <v/>
      </c>
      <c r="AB99" s="27" t="n"/>
      <c r="AC99" s="32">
        <f>IF(A99="","",IF(OR(B99="",C99="",D99="",E99="",F99="",G99="",M99="",N99="",R99="",AB99=""),"Angaben fehlen",IF(OR(B99&lt;Parameter!$B$9,B99&gt;Parameter!$B$10),"Außerhalb Planung",IF(F99&gt;Parameter!$B$8,"Kapazität überschritten",IF(OR(U99="",V99=""),"Marge nicht berechenbar",IF(U99&lt;V99-Parameter!$B$7,"Marge deutlich unter Ziel",IF(U99&lt;V99,"Marge unter Ziel","Im Ziel")))))))</f>
        <v/>
      </c>
    </row>
    <row r="100">
      <c r="A100" s="27" t="n"/>
      <c r="B100" s="40" t="n"/>
      <c r="C100" s="27" t="n"/>
      <c r="D100" s="27" t="n"/>
      <c r="E100" s="27" t="n"/>
      <c r="F100" s="29" t="n"/>
      <c r="G100" s="29" t="n"/>
      <c r="H100" s="30" t="n"/>
      <c r="I100" s="30" t="n"/>
      <c r="J100" s="30" t="n"/>
      <c r="K100" s="30" t="n"/>
      <c r="L100" s="30" t="n"/>
      <c r="M100" s="33">
        <f>IF(COUNTA(H100:L100)=0,"",SUM(H100:L100))</f>
        <v/>
      </c>
      <c r="N100" s="41" t="n"/>
      <c r="O100" s="33">
        <f>IF(OR(F100="",N100=""),"",IFERROR(N100*Parameter!$B$4/F100,""))</f>
        <v/>
      </c>
      <c r="P100" s="33">
        <f>IF(M100="","",M100*Parameter!$B$5)</f>
        <v/>
      </c>
      <c r="Q100" s="33">
        <f>IF(OR(M100="",O100="",P100=""),"",SUM(M100,O100,P100))</f>
        <v/>
      </c>
      <c r="R100" s="30" t="n"/>
      <c r="S100" s="33">
        <f>IF(R100="","",IFERROR(R100/(1+Parameter!$B$6),""))</f>
        <v/>
      </c>
      <c r="T100" s="33">
        <f>IF(OR(S100="",Q100=""),"",S100-Q100)</f>
        <v/>
      </c>
      <c r="U100" s="34">
        <f>IF(OR(T100="",S100=""),"",IFERROR(T100/S100,""))</f>
        <v/>
      </c>
      <c r="V100" s="34">
        <f>IF(D100="","",IFERROR(VLOOKUP(D100,Parameter!$E$4:$F$7,2,FALSE),""))</f>
        <v/>
      </c>
      <c r="W100" s="33">
        <f>IF(OR(Q100="",V100=""),"",IFERROR(Q100/(1-V100)*(1+Parameter!$B$6),""))</f>
        <v/>
      </c>
      <c r="X100" s="33">
        <f>IF(OR(R100="",W100=""),"",R100-W100)</f>
        <v/>
      </c>
      <c r="Y100" s="33">
        <f>IF(OR(S100="",F100=""),"",S100*F100)</f>
        <v/>
      </c>
      <c r="Z100" s="33">
        <f>IF(OR(Q100="",F100=""),"",Q100*F100)</f>
        <v/>
      </c>
      <c r="AA100" s="33">
        <f>IF(OR(T100="",F100=""),"",T100*F100)</f>
        <v/>
      </c>
      <c r="AB100" s="27" t="n"/>
      <c r="AC100" s="35">
        <f>IF(A100="","",IF(OR(B100="",C100="",D100="",E100="",F100="",G100="",M100="",N100="",R100="",AB100=""),"Angaben fehlen",IF(OR(B100&lt;Parameter!$B$9,B100&gt;Parameter!$B$10),"Außerhalb Planung",IF(F100&gt;Parameter!$B$8,"Kapazität überschritten",IF(OR(U100="",V100=""),"Marge nicht berechenbar",IF(U100&lt;V100-Parameter!$B$7,"Marge deutlich unter Ziel",IF(U100&lt;V100,"Marge unter Ziel","Im Ziel")))))))</f>
        <v/>
      </c>
    </row>
    <row r="101">
      <c r="A101" s="27" t="n"/>
      <c r="B101" s="40" t="n"/>
      <c r="C101" s="27" t="n"/>
      <c r="D101" s="27" t="n"/>
      <c r="E101" s="27" t="n"/>
      <c r="F101" s="29" t="n"/>
      <c r="G101" s="29" t="n"/>
      <c r="H101" s="30" t="n"/>
      <c r="I101" s="30" t="n"/>
      <c r="J101" s="30" t="n"/>
      <c r="K101" s="30" t="n"/>
      <c r="L101" s="30" t="n"/>
      <c r="M101" s="19">
        <f>IF(COUNTA(H101:L101)=0,"",SUM(H101:L101))</f>
        <v/>
      </c>
      <c r="N101" s="41" t="n"/>
      <c r="O101" s="19">
        <f>IF(OR(F101="",N101=""),"",IFERROR(N101*Parameter!$B$4/F101,""))</f>
        <v/>
      </c>
      <c r="P101" s="19">
        <f>IF(M101="","",M101*Parameter!$B$5)</f>
        <v/>
      </c>
      <c r="Q101" s="19">
        <f>IF(OR(M101="",O101="",P101=""),"",SUM(M101,O101,P101))</f>
        <v/>
      </c>
      <c r="R101" s="30" t="n"/>
      <c r="S101" s="19">
        <f>IF(R101="","",IFERROR(R101/(1+Parameter!$B$6),""))</f>
        <v/>
      </c>
      <c r="T101" s="19">
        <f>IF(OR(S101="",Q101=""),"",S101-Q101)</f>
        <v/>
      </c>
      <c r="U101" s="20">
        <f>IF(OR(T101="",S101=""),"",IFERROR(T101/S101,""))</f>
        <v/>
      </c>
      <c r="V101" s="20">
        <f>IF(D101="","",IFERROR(VLOOKUP(D101,Parameter!$E$4:$F$7,2,FALSE),""))</f>
        <v/>
      </c>
      <c r="W101" s="19">
        <f>IF(OR(Q101="",V101=""),"",IFERROR(Q101/(1-V101)*(1+Parameter!$B$6),""))</f>
        <v/>
      </c>
      <c r="X101" s="19">
        <f>IF(OR(R101="",W101=""),"",R101-W101)</f>
        <v/>
      </c>
      <c r="Y101" s="19">
        <f>IF(OR(S101="",F101=""),"",S101*F101)</f>
        <v/>
      </c>
      <c r="Z101" s="19">
        <f>IF(OR(Q101="",F101=""),"",Q101*F101)</f>
        <v/>
      </c>
      <c r="AA101" s="19">
        <f>IF(OR(T101="",F101=""),"",T101*F101)</f>
        <v/>
      </c>
      <c r="AB101" s="27" t="n"/>
      <c r="AC101" s="32">
        <f>IF(A101="","",IF(OR(B101="",C101="",D101="",E101="",F101="",G101="",M101="",N101="",R101="",AB101=""),"Angaben fehlen",IF(OR(B101&lt;Parameter!$B$9,B101&gt;Parameter!$B$10),"Außerhalb Planung",IF(F101&gt;Parameter!$B$8,"Kapazität überschritten",IF(OR(U101="",V101=""),"Marge nicht berechenbar",IF(U101&lt;V101-Parameter!$B$7,"Marge deutlich unter Ziel",IF(U101&lt;V101,"Marge unter Ziel","Im Ziel")))))))</f>
        <v/>
      </c>
    </row>
    <row r="102">
      <c r="A102" s="27" t="n"/>
      <c r="B102" s="40" t="n"/>
      <c r="C102" s="27" t="n"/>
      <c r="D102" s="27" t="n"/>
      <c r="E102" s="27" t="n"/>
      <c r="F102" s="29" t="n"/>
      <c r="G102" s="29" t="n"/>
      <c r="H102" s="30" t="n"/>
      <c r="I102" s="30" t="n"/>
      <c r="J102" s="30" t="n"/>
      <c r="K102" s="30" t="n"/>
      <c r="L102" s="30" t="n"/>
      <c r="M102" s="33">
        <f>IF(COUNTA(H102:L102)=0,"",SUM(H102:L102))</f>
        <v/>
      </c>
      <c r="N102" s="41" t="n"/>
      <c r="O102" s="33">
        <f>IF(OR(F102="",N102=""),"",IFERROR(N102*Parameter!$B$4/F102,""))</f>
        <v/>
      </c>
      <c r="P102" s="33">
        <f>IF(M102="","",M102*Parameter!$B$5)</f>
        <v/>
      </c>
      <c r="Q102" s="33">
        <f>IF(OR(M102="",O102="",P102=""),"",SUM(M102,O102,P102))</f>
        <v/>
      </c>
      <c r="R102" s="30" t="n"/>
      <c r="S102" s="33">
        <f>IF(R102="","",IFERROR(R102/(1+Parameter!$B$6),""))</f>
        <v/>
      </c>
      <c r="T102" s="33">
        <f>IF(OR(S102="",Q102=""),"",S102-Q102)</f>
        <v/>
      </c>
      <c r="U102" s="34">
        <f>IF(OR(T102="",S102=""),"",IFERROR(T102/S102,""))</f>
        <v/>
      </c>
      <c r="V102" s="34">
        <f>IF(D102="","",IFERROR(VLOOKUP(D102,Parameter!$E$4:$F$7,2,FALSE),""))</f>
        <v/>
      </c>
      <c r="W102" s="33">
        <f>IF(OR(Q102="",V102=""),"",IFERROR(Q102/(1-V102)*(1+Parameter!$B$6),""))</f>
        <v/>
      </c>
      <c r="X102" s="33">
        <f>IF(OR(R102="",W102=""),"",R102-W102)</f>
        <v/>
      </c>
      <c r="Y102" s="33">
        <f>IF(OR(S102="",F102=""),"",S102*F102)</f>
        <v/>
      </c>
      <c r="Z102" s="33">
        <f>IF(OR(Q102="",F102=""),"",Q102*F102)</f>
        <v/>
      </c>
      <c r="AA102" s="33">
        <f>IF(OR(T102="",F102=""),"",T102*F102)</f>
        <v/>
      </c>
      <c r="AB102" s="27" t="n"/>
      <c r="AC102" s="35">
        <f>IF(A102="","",IF(OR(B102="",C102="",D102="",E102="",F102="",G102="",M102="",N102="",R102="",AB102=""),"Angaben fehlen",IF(OR(B102&lt;Parameter!$B$9,B102&gt;Parameter!$B$10),"Außerhalb Planung",IF(F102&gt;Parameter!$B$8,"Kapazität überschritten",IF(OR(U102="",V102=""),"Marge nicht berechenbar",IF(U102&lt;V102-Parameter!$B$7,"Marge deutlich unter Ziel",IF(U102&lt;V102,"Marge unter Ziel","Im Ziel")))))))</f>
        <v/>
      </c>
    </row>
    <row r="103">
      <c r="A103" s="27" t="n"/>
      <c r="B103" s="40" t="n"/>
      <c r="C103" s="27" t="n"/>
      <c r="D103" s="27" t="n"/>
      <c r="E103" s="27" t="n"/>
      <c r="F103" s="29" t="n"/>
      <c r="G103" s="29" t="n"/>
      <c r="H103" s="30" t="n"/>
      <c r="I103" s="30" t="n"/>
      <c r="J103" s="30" t="n"/>
      <c r="K103" s="30" t="n"/>
      <c r="L103" s="30" t="n"/>
      <c r="M103" s="19">
        <f>IF(COUNTA(H103:L103)=0,"",SUM(H103:L103))</f>
        <v/>
      </c>
      <c r="N103" s="41" t="n"/>
      <c r="O103" s="19">
        <f>IF(OR(F103="",N103=""),"",IFERROR(N103*Parameter!$B$4/F103,""))</f>
        <v/>
      </c>
      <c r="P103" s="19">
        <f>IF(M103="","",M103*Parameter!$B$5)</f>
        <v/>
      </c>
      <c r="Q103" s="19">
        <f>IF(OR(M103="",O103="",P103=""),"",SUM(M103,O103,P103))</f>
        <v/>
      </c>
      <c r="R103" s="30" t="n"/>
      <c r="S103" s="19">
        <f>IF(R103="","",IFERROR(R103/(1+Parameter!$B$6),""))</f>
        <v/>
      </c>
      <c r="T103" s="19">
        <f>IF(OR(S103="",Q103=""),"",S103-Q103)</f>
        <v/>
      </c>
      <c r="U103" s="20">
        <f>IF(OR(T103="",S103=""),"",IFERROR(T103/S103,""))</f>
        <v/>
      </c>
      <c r="V103" s="20">
        <f>IF(D103="","",IFERROR(VLOOKUP(D103,Parameter!$E$4:$F$7,2,FALSE),""))</f>
        <v/>
      </c>
      <c r="W103" s="19">
        <f>IF(OR(Q103="",V103=""),"",IFERROR(Q103/(1-V103)*(1+Parameter!$B$6),""))</f>
        <v/>
      </c>
      <c r="X103" s="19">
        <f>IF(OR(R103="",W103=""),"",R103-W103)</f>
        <v/>
      </c>
      <c r="Y103" s="19">
        <f>IF(OR(S103="",F103=""),"",S103*F103)</f>
        <v/>
      </c>
      <c r="Z103" s="19">
        <f>IF(OR(Q103="",F103=""),"",Q103*F103)</f>
        <v/>
      </c>
      <c r="AA103" s="19">
        <f>IF(OR(T103="",F103=""),"",T103*F103)</f>
        <v/>
      </c>
      <c r="AB103" s="27" t="n"/>
      <c r="AC103" s="32">
        <f>IF(A103="","",IF(OR(B103="",C103="",D103="",E103="",F103="",G103="",M103="",N103="",R103="",AB103=""),"Angaben fehlen",IF(OR(B103&lt;Parameter!$B$9,B103&gt;Parameter!$B$10),"Außerhalb Planung",IF(F103&gt;Parameter!$B$8,"Kapazität überschritten",IF(OR(U103="",V103=""),"Marge nicht berechenbar",IF(U103&lt;V103-Parameter!$B$7,"Marge deutlich unter Ziel",IF(U103&lt;V103,"Marge unter Ziel","Im Ziel")))))))</f>
        <v/>
      </c>
    </row>
    <row r="104">
      <c r="A104" s="27" t="n"/>
      <c r="B104" s="40" t="n"/>
      <c r="C104" s="27" t="n"/>
      <c r="D104" s="27" t="n"/>
      <c r="E104" s="27" t="n"/>
      <c r="F104" s="29" t="n"/>
      <c r="G104" s="29" t="n"/>
      <c r="H104" s="30" t="n"/>
      <c r="I104" s="30" t="n"/>
      <c r="J104" s="30" t="n"/>
      <c r="K104" s="30" t="n"/>
      <c r="L104" s="30" t="n"/>
      <c r="M104" s="33">
        <f>IF(COUNTA(H104:L104)=0,"",SUM(H104:L104))</f>
        <v/>
      </c>
      <c r="N104" s="41" t="n"/>
      <c r="O104" s="33">
        <f>IF(OR(F104="",N104=""),"",IFERROR(N104*Parameter!$B$4/F104,""))</f>
        <v/>
      </c>
      <c r="P104" s="33">
        <f>IF(M104="","",M104*Parameter!$B$5)</f>
        <v/>
      </c>
      <c r="Q104" s="33">
        <f>IF(OR(M104="",O104="",P104=""),"",SUM(M104,O104,P104))</f>
        <v/>
      </c>
      <c r="R104" s="30" t="n"/>
      <c r="S104" s="33">
        <f>IF(R104="","",IFERROR(R104/(1+Parameter!$B$6),""))</f>
        <v/>
      </c>
      <c r="T104" s="33">
        <f>IF(OR(S104="",Q104=""),"",S104-Q104)</f>
        <v/>
      </c>
      <c r="U104" s="34">
        <f>IF(OR(T104="",S104=""),"",IFERROR(T104/S104,""))</f>
        <v/>
      </c>
      <c r="V104" s="34">
        <f>IF(D104="","",IFERROR(VLOOKUP(D104,Parameter!$E$4:$F$7,2,FALSE),""))</f>
        <v/>
      </c>
      <c r="W104" s="33">
        <f>IF(OR(Q104="",V104=""),"",IFERROR(Q104/(1-V104)*(1+Parameter!$B$6),""))</f>
        <v/>
      </c>
      <c r="X104" s="33">
        <f>IF(OR(R104="",W104=""),"",R104-W104)</f>
        <v/>
      </c>
      <c r="Y104" s="33">
        <f>IF(OR(S104="",F104=""),"",S104*F104)</f>
        <v/>
      </c>
      <c r="Z104" s="33">
        <f>IF(OR(Q104="",F104=""),"",Q104*F104)</f>
        <v/>
      </c>
      <c r="AA104" s="33">
        <f>IF(OR(T104="",F104=""),"",T104*F104)</f>
        <v/>
      </c>
      <c r="AB104" s="27" t="n"/>
      <c r="AC104" s="35">
        <f>IF(A104="","",IF(OR(B104="",C104="",D104="",E104="",F104="",G104="",M104="",N104="",R104="",AB104=""),"Angaben fehlen",IF(OR(B104&lt;Parameter!$B$9,B104&gt;Parameter!$B$10),"Außerhalb Planung",IF(F104&gt;Parameter!$B$8,"Kapazität überschritten",IF(OR(U104="",V104=""),"Marge nicht berechenbar",IF(U104&lt;V104-Parameter!$B$7,"Marge deutlich unter Ziel",IF(U104&lt;V104,"Marge unter Ziel","Im Ziel")))))))</f>
        <v/>
      </c>
    </row>
  </sheetData>
  <autoFilter ref="A4:AC104"/>
  <mergeCells count="1">
    <mergeCell ref="A1:AC1"/>
  </mergeCells>
  <conditionalFormatting sqref="U5:U104">
    <cfRule type="expression" priority="1" dxfId="0">
      <formula>AND($A5&lt;&gt;"",$U5&lt;&gt;"",$V5&lt;&gt;"",$U5&lt;$V5)</formula>
    </cfRule>
    <cfRule type="expression" priority="2" dxfId="1">
      <formula>AND($A5&lt;&gt;"",$U5&lt;&gt;"",$V5&lt;&gt;"",$U5&gt;=$V5)</formula>
    </cfRule>
  </conditionalFormatting>
  <conditionalFormatting sqref="F5:F104">
    <cfRule type="expression" priority="3" dxfId="0">
      <formula>AND($A5&lt;&gt;"",$AC5="Kapazität überschritten")</formula>
    </cfRule>
  </conditionalFormatting>
  <conditionalFormatting sqref="AC5:AC104">
    <cfRule type="expression" priority="4" dxfId="0">
      <formula>AND($A5&lt;&gt;"",$AC5&lt;&gt;"",$AC5&lt;&gt;"Im Ziel")</formula>
    </cfRule>
    <cfRule type="expression" priority="5" dxfId="1">
      <formula>$AC5="Im Ziel"</formula>
    </cfRule>
  </conditionalFormatting>
  <dataValidations count="11">
    <dataValidation sqref="A5:A104" showErrorMessage="1" showInputMessage="1" allowBlank="1" errorTitle="Doppelte Menü-ID" error="Die Menü-ID muss innerhalb der vorbereiteten Tabelle eindeutig sein." type="custom">
      <formula1>OR(A5="",COUNTIF($A$5:$A$104,A5)=1)</formula1>
    </dataValidation>
    <dataValidation sqref="B5:B104" showErrorMessage="1" showInputMessage="1" allowBlank="1" errorTitle="Ungültiges Datum" error="Bitte ein plausibles Kalkulationsdatum eingeben." type="date" operator="between">
      <formula1>DATE(2025,1,1)</formula1>
      <formula2>DATE(2029,12,31)</formula2>
    </dataValidation>
    <dataValidation sqref="C5:C104" showErrorMessage="1" showInputMessage="1" allowBlank="1" errorTitle="Ungültige Bezeichnung" error="Die Menübezeichnung darf höchstens 80 Zeichen enthalten." type="textLength" operator="between">
      <formula1>1</formula1>
      <formula2>80</formula2>
    </dataValidation>
    <dataValidation sqref="D5:D104" showErrorMessage="1" showInputMessage="1" allowBlank="1" errorTitle="Ungültige Kategorie" error="Bitte eine Kategorie aus der Liste auswählen." promptTitle="Kategorie auswählen" prompt="Die Kategorie steuert die Zielmarge aus dem Blatt Parameter." type="list">
      <formula1>"Abendmenü,Bankett,Catering,Mittagsmenü"</formula1>
    </dataValidation>
    <dataValidation sqref="E5:E104" showErrorMessage="1" showInputMessage="1" allowBlank="1" errorTitle="Ungültige Zuständigkeit" error="Die Zuständigkeit darf höchstens 60 Zeichen enthalten." type="textLength" operator="between">
      <formula1>1</formula1>
      <formula2>60</formula2>
    </dataValidation>
    <dataValidation sqref="F5:F104" showErrorMessage="1" showInputMessage="1" allowBlank="1" errorTitle="Ungültige Gästezahl" error="Bitte eine Gästezahl zwischen 1 und 1.000 eingeben." type="whole" operator="between">
      <formula1>1</formula1>
      <formula2>1000</formula2>
    </dataValidation>
    <dataValidation sqref="G5:G104" showErrorMessage="1" showInputMessage="1" allowBlank="1" errorTitle="Ungültige Gangzahl" error="Bitte eine Gangzahl zwischen 2 und 10 eingeben." type="whole" operator="between">
      <formula1>2</formula1>
      <formula2>10</formula2>
    </dataValidation>
    <dataValidation sqref="H5:L104" showErrorMessage="1" showInputMessage="1" allowBlank="1" errorTitle="Ungültiger Kostenwert" error="Bitte Kosten zwischen 0,00 € und 500,00 € je Person eingeben." type="decimal" operator="between">
      <formula1>0</formula1>
      <formula2>500</formula2>
    </dataValidation>
    <dataValidation sqref="N5:N104" showErrorMessage="1" showInputMessage="1" allowBlank="1" errorTitle="Ungültige Personalstunden" error="Bitte Personalstunden zwischen 0 und 2.000 eingeben." type="decimal" operator="between">
      <formula1>0</formula1>
      <formula2>2000</formula2>
    </dataValidation>
    <dataValidation sqref="R5:R104" showErrorMessage="1" showInputMessage="1" allowBlank="1" errorTitle="Ungültiger Verkaufspreis" error="Bitte einen Bruttoverkaufspreis zwischen 0,01 € und 2.000,00 € eingeben." type="decimal" operator="between">
      <formula1>0.01</formula1>
      <formula2>2000</formula2>
    </dataValidation>
    <dataValidation sqref="AB5:AB104" showErrorMessage="1" showInputMessage="1" allowBlank="1" errorTitle="Ungültiger Status" error="Bitte einen Status aus der Liste auswählen." type="list">
      <formula1>"Entwurf,Intern geprüft,Zurückgestellt"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3" customWidth="1" min="4" max="4"/>
    <col width="20" customWidth="1" min="5" max="5"/>
    <col width="15" customWidth="1" min="6" max="6"/>
    <col width="3" customWidth="1" min="7" max="7"/>
    <col width="20" customWidth="1" min="8" max="8"/>
  </cols>
  <sheetData>
    <row r="1" ht="28" customHeight="1">
      <c r="A1" s="1" t="inlineStr">
        <is>
          <t>Parameter und stabile Auswahllisten</t>
        </is>
      </c>
    </row>
    <row r="2" ht="22" customHeight="1">
      <c r="A2" s="2" t="inlineStr">
        <is>
          <t>Gelb markierte Werte sind veränderbare Planungsannahmen; Kategorien und Statuswerte bilden stabile Listen.</t>
        </is>
      </c>
    </row>
    <row r="3">
      <c r="A3" s="13" t="inlineStr">
        <is>
          <t>Annahme</t>
        </is>
      </c>
      <c r="B3" s="13" t="inlineStr">
        <is>
          <t>Wert</t>
        </is>
      </c>
      <c r="C3" s="13" t="inlineStr">
        <is>
          <t>Einheit</t>
        </is>
      </c>
      <c r="E3" s="13" t="inlineStr">
        <is>
          <t>Kategorie</t>
        </is>
      </c>
      <c r="F3" s="13" t="inlineStr">
        <is>
          <t>Zielmarge</t>
        </is>
      </c>
      <c r="H3" s="13" t="inlineStr">
        <is>
          <t>Status</t>
        </is>
      </c>
    </row>
    <row r="4">
      <c r="A4" s="7" t="inlineStr">
        <is>
          <t>Personalkostensatz</t>
        </is>
      </c>
      <c r="B4" s="30" t="n">
        <v>26</v>
      </c>
      <c r="C4" s="7" t="inlineStr">
        <is>
          <t>€ je Stunde</t>
        </is>
      </c>
      <c r="E4" s="7" t="inlineStr">
        <is>
          <t>Abendmenü</t>
        </is>
      </c>
      <c r="F4" s="36" t="n">
        <v>0.4</v>
      </c>
      <c r="H4" s="7" t="inlineStr">
        <is>
          <t>Entwurf</t>
        </is>
      </c>
    </row>
    <row r="5">
      <c r="A5" s="17" t="inlineStr">
        <is>
          <t>Gemeinkostenzuschlag</t>
        </is>
      </c>
      <c r="B5" s="36" t="n">
        <v>0.12</v>
      </c>
      <c r="C5" s="17" t="inlineStr">
        <is>
          <t>vom Wareneinsatz</t>
        </is>
      </c>
      <c r="E5" s="17" t="inlineStr">
        <is>
          <t>Bankett</t>
        </is>
      </c>
      <c r="F5" s="36" t="n">
        <v>0.38</v>
      </c>
      <c r="H5" s="17" t="inlineStr">
        <is>
          <t>Intern geprüft</t>
        </is>
      </c>
    </row>
    <row r="6">
      <c r="A6" s="7" t="inlineStr">
        <is>
          <t>Kalkulationssatz Umsatzsteuer</t>
        </is>
      </c>
      <c r="B6" s="36" t="n">
        <v>0.19</v>
      </c>
      <c r="C6" s="7" t="inlineStr">
        <is>
          <t>Planungsannahme</t>
        </is>
      </c>
      <c r="E6" s="7" t="inlineStr">
        <is>
          <t>Catering</t>
        </is>
      </c>
      <c r="F6" s="36" t="n">
        <v>0.35</v>
      </c>
      <c r="H6" s="7" t="inlineStr">
        <is>
          <t>Zurückgestellt</t>
        </is>
      </c>
    </row>
    <row r="7">
      <c r="A7" s="17" t="inlineStr">
        <is>
          <t>Toleranz unter Zielmarge</t>
        </is>
      </c>
      <c r="B7" s="36" t="n">
        <v>0.03</v>
      </c>
      <c r="C7" s="17" t="inlineStr">
        <is>
          <t>Prozentpunkte</t>
        </is>
      </c>
      <c r="E7" s="17" t="inlineStr">
        <is>
          <t>Mittagsmenü</t>
        </is>
      </c>
      <c r="F7" s="36" t="n">
        <v>0.32</v>
      </c>
    </row>
    <row r="8">
      <c r="A8" s="7" t="inlineStr">
        <is>
          <t>Kapazität je Auftrag</t>
        </is>
      </c>
      <c r="B8" s="29" t="n">
        <v>120</v>
      </c>
      <c r="C8" s="7" t="inlineStr">
        <is>
          <t>Gäste</t>
        </is>
      </c>
    </row>
    <row r="9">
      <c r="A9" s="17" t="inlineStr">
        <is>
          <t>Planungsbeginn</t>
        </is>
      </c>
      <c r="B9" s="42" t="n">
        <v>46243</v>
      </c>
      <c r="C9" s="17" t="inlineStr">
        <is>
          <t>Datum</t>
        </is>
      </c>
    </row>
    <row r="10">
      <c r="A10" s="7" t="inlineStr">
        <is>
          <t>Planungsende</t>
        </is>
      </c>
      <c r="B10" s="42" t="n">
        <v>46638</v>
      </c>
      <c r="C10" s="7" t="inlineStr">
        <is>
          <t>Datum</t>
        </is>
      </c>
    </row>
  </sheetData>
  <autoFilter ref="A3:C10"/>
  <mergeCells count="1">
    <mergeCell ref="A1:H1"/>
  </mergeCells>
  <dataValidations count="8">
    <dataValidation sqref="B4" showErrorMessage="1" showInputMessage="1" allowBlank="0" errorTitle="Ungültiger Personalkostensatz" error="Bitte einen Betrag zwischen 0,00 € und 250,00 € eingeben." promptTitle="Personalkostensatz" prompt="Veränderbare Planungsannahme in Euro je Stunde." type="decimal" operator="between">
      <formula1>0</formula1>
      <formula2>250</formula2>
    </dataValidation>
    <dataValidation sqref="B5" showErrorMessage="1" showInputMessage="1" allowBlank="0" errorTitle="Ungültiger Zuschlag" error="Bitte einen Satz zwischen 0 % und 100 % eingeben." type="decimal" operator="between">
      <formula1>0</formula1>
      <formula2>1</formula2>
    </dataValidation>
    <dataValidation sqref="B6" showErrorMessage="1" showInputMessage="1" allowBlank="0" errorTitle="Ungültiger Kalkulationssatz" error="Bitte einen Kalkulationssatz zwischen 0 % und 100 % eingeben." type="decimal" operator="between">
      <formula1>0</formula1>
      <formula2>1</formula2>
    </dataValidation>
    <dataValidation sqref="B7" showErrorMessage="1" showInputMessage="1" allowBlank="0" errorTitle="Ungültige Toleranz" error="Bitte eine Toleranz zwischen 0 % und 50 % eingeben." type="decimal" operator="between">
      <formula1>0</formula1>
      <formula2>0.5</formula2>
    </dataValidation>
    <dataValidation sqref="B8" showErrorMessage="1" showInputMessage="1" allowBlank="0" errorTitle="Ungültige Kapazität" error="Bitte eine Kapazität zwischen 1 und 1.000 Gästen eingeben." type="whole" operator="between">
      <formula1>1</formula1>
      <formula2>1000</formula2>
    </dataValidation>
    <dataValidation sqref="B9" showErrorMessage="1" showInputMessage="1" allowBlank="0" errorTitle="Ungültiges Datum" error="Bitte ein plausibles Planungsdatum eingeben." type="date" operator="between">
      <formula1>DATE(2025,1,1)</formula1>
      <formula2>DATE(2031,12,31)</formula2>
    </dataValidation>
    <dataValidation sqref="B10" showErrorMessage="1" showInputMessage="1" allowBlank="0" errorTitle="Ungültiger Planungszeitraum" error="Das Planungsende muss am oder nach dem Planungsbeginn liegen." type="custom">
      <formula1>AND(ISNUMBER(B10),B10&gt;=B9,B10&lt;=DATE(2031,12,31))</formula1>
    </dataValidation>
    <dataValidation sqref="F4:F7" showErrorMessage="1" showInputMessage="1" allowBlank="0" errorTitle="Ungültige Zielmarge" error="Bitte eine Zielmarge zwischen 1 % und 95 % eingeben." type="decimal" operator="between">
      <formula1>0.01</formula1>
      <formula2>0.95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Gastronomiebetrieb</dc:creator>
  <dc:title xmlns:dc="http://purl.org/dc/elements/1.1/">Menü Kalkulation Excel Gastronomie</dc:title>
  <dc:description xmlns:dc="http://purl.org/dc/elements/1.1/">Interne, bearbeitbare Kalkulationshilfe mit eindeutig fiktiven Beispieldaten.</dc:description>
  <dc:subject xmlns:dc="http://purl.org/dc/elements/1.1/">Mehrgängige Menüs mit Mischkalkulation und Zielmarge</dc:subject>
  <dc:language xmlns:dc="http://purl.org/dc/elements/1.1/">de-DE</dc:language>
  <dcterms:created xmlns:dcterms="http://purl.org/dc/terms/" xmlns:xsi="http://www.w3.org/2001/XMLSchema-instance" xsi:type="dcterms:W3CDTF">2026-09-08T16:42:26Z</dcterms:created>
  <dcterms:modified xmlns:dcterms="http://purl.org/dc/terms/" xmlns:xsi="http://www.w3.org/2001/XMLSchema-instance" xsi:type="dcterms:W3CDTF">2026-09-08T16:42:26Z</dcterms:modified>
</cp:coreProperties>
</file>