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estellung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'Bestellungen'!$A$4:$T$104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de-DE]"/>
    <numFmt numFmtId="166" formatCode="0.0%"/>
    <numFmt numFmtId="167" formatCode="0.0 &quot;km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670"/>
      <sz val="10"/>
    </font>
    <font>
      <name val="Calibri"/>
      <b val="1"/>
      <color rgb="00FFFFFF"/>
      <sz val="11"/>
    </font>
    <font>
      <name val="Calibri"/>
      <b val="1"/>
      <color rgb="00132238"/>
      <sz val="11"/>
    </font>
    <font>
      <name val="Calibri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1" fontId="0" fillId="5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6" fontId="0" fillId="6" borderId="1" applyAlignment="1" pivotButton="0" quotePrefix="0" xfId="0">
      <alignment horizontal="right" vertical="center"/>
    </xf>
    <xf numFmtId="165" fontId="0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167" fontId="5" fillId="6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A84F2A"/>
        </patternFill>
      </fill>
    </dxf>
    <dxf>
      <font>
        <name val="Calibri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Deckungsbeitrag nach Kanal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'Übersicht'!H5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'Übersicht'!$E$6:$E$9</f>
            </numRef>
          </cat>
          <val>
            <numRef>
              <f>'Übersicht'!$H$6:$H$9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11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I28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28" customWidth="1" min="3" max="3"/>
    <col width="3" customWidth="1" min="4" max="4"/>
    <col width="22" customWidth="1" min="5" max="5"/>
    <col width="12" customWidth="1" min="6" max="6"/>
    <col width="16" customWidth="1" min="7" max="7"/>
    <col width="18" customWidth="1" min="8" max="8"/>
    <col width="13" customWidth="1" min="9" max="9"/>
  </cols>
  <sheetData>
    <row r="1" ht="28" customHeight="1">
      <c r="A1" s="1" t="inlineStr">
        <is>
          <t>Lieferdienst-Kalkulation Gastronomie</t>
        </is>
      </c>
    </row>
    <row r="2">
      <c r="A2" s="2" t="inlineStr">
        <is>
          <t>Auswertung fiktiver Lieferbestellungen; alle Kennzahlen werden aus Bestellungen und Parametern berechnet.</t>
        </is>
      </c>
    </row>
    <row r="3">
      <c r="A3" s="3" t="inlineStr">
        <is>
          <t>Auswertungszeitraum</t>
        </is>
      </c>
      <c r="B3" s="3" t="n"/>
      <c r="C3" s="3" t="n"/>
    </row>
    <row r="4">
      <c r="A4" s="4" t="inlineStr">
        <is>
          <t>Beginn</t>
        </is>
      </c>
      <c r="B4" s="5">
        <f>'Parameter'!$B$15</f>
        <v/>
      </c>
      <c r="C4" s="6" t="n"/>
      <c r="E4" s="3" t="inlineStr">
        <is>
          <t>Auswertung nach Kanal</t>
        </is>
      </c>
      <c r="F4" s="3" t="n"/>
      <c r="G4" s="3" t="n"/>
      <c r="H4" s="3" t="n"/>
      <c r="I4" s="3" t="n"/>
    </row>
    <row r="5" ht="30" customHeight="1">
      <c r="A5" s="7" t="inlineStr">
        <is>
          <t>Ende</t>
        </is>
      </c>
      <c r="B5" s="8">
        <f>'Parameter'!$B$16</f>
        <v/>
      </c>
      <c r="C5" s="9" t="n"/>
      <c r="E5" s="10" t="inlineStr">
        <is>
          <t>Kanal</t>
        </is>
      </c>
      <c r="F5" s="10" t="inlineStr">
        <is>
          <t>Geliefert</t>
        </is>
      </c>
      <c r="G5" s="10" t="inlineStr">
        <is>
          <t>Erlös</t>
        </is>
      </c>
      <c r="H5" s="10" t="inlineStr">
        <is>
          <t>Deckungsbeitrag</t>
        </is>
      </c>
      <c r="I5" s="10" t="inlineStr">
        <is>
          <t>DB-Quote</t>
        </is>
      </c>
    </row>
    <row r="6">
      <c r="E6" s="6">
        <f>'Parameter'!$A$5</f>
        <v/>
      </c>
      <c r="F6" s="11">
        <f>IF($E6="","",COUNTIFS('Bestellungen'!$B$5:$B$104,"&gt;="&amp;$B$4,'Bestellungen'!$B$5:$B$104,"&lt;="&amp;$B$5,'Bestellungen'!$C$5:$C$104,$E6,'Bestellungen'!$E$5:$E$104,'Parameter'!$I$5))</f>
        <v/>
      </c>
      <c r="G6" s="12">
        <f>IF($F6=0,"",SUMIFS('Bestellungen'!$L$5:$L$104,'Bestellungen'!$B$5:$B$104,"&gt;="&amp;$B$4,'Bestellungen'!$B$5:$B$104,"&lt;="&amp;$B$5,'Bestellungen'!$C$5:$C$104,$E6,'Bestellungen'!$E$5:$E$104,'Parameter'!$I$5))</f>
        <v/>
      </c>
      <c r="H6" s="12">
        <f>IF($F6=0,"",SUMIFS('Bestellungen'!$Q$5:$Q$104,'Bestellungen'!$B$5:$B$104,"&gt;="&amp;$B$4,'Bestellungen'!$B$5:$B$104,"&lt;="&amp;$B$5,'Bestellungen'!$C$5:$C$104,$E6,'Bestellungen'!$E$5:$E$104,'Parameter'!$I$5))</f>
        <v/>
      </c>
      <c r="I6" s="13">
        <f>IFERROR($H6/$G6,"")</f>
        <v/>
      </c>
    </row>
    <row r="7">
      <c r="E7" s="9">
        <f>'Parameter'!$A$6</f>
        <v/>
      </c>
      <c r="F7" s="14">
        <f>IF($E7="","",COUNTIFS('Bestellungen'!$B$5:$B$104,"&gt;="&amp;$B$4,'Bestellungen'!$B$5:$B$104,"&lt;="&amp;$B$5,'Bestellungen'!$C$5:$C$104,$E7,'Bestellungen'!$E$5:$E$104,'Parameter'!$I$5))</f>
        <v/>
      </c>
      <c r="G7" s="15">
        <f>IF($F7=0,"",SUMIFS('Bestellungen'!$L$5:$L$104,'Bestellungen'!$B$5:$B$104,"&gt;="&amp;$B$4,'Bestellungen'!$B$5:$B$104,"&lt;="&amp;$B$5,'Bestellungen'!$C$5:$C$104,$E7,'Bestellungen'!$E$5:$E$104,'Parameter'!$I$5))</f>
        <v/>
      </c>
      <c r="H7" s="15">
        <f>IF($F7=0,"",SUMIFS('Bestellungen'!$Q$5:$Q$104,'Bestellungen'!$B$5:$B$104,"&gt;="&amp;$B$4,'Bestellungen'!$B$5:$B$104,"&lt;="&amp;$B$5,'Bestellungen'!$C$5:$C$104,$E7,'Bestellungen'!$E$5:$E$104,'Parameter'!$I$5))</f>
        <v/>
      </c>
      <c r="I7" s="16">
        <f>IFERROR($H7/$G7,"")</f>
        <v/>
      </c>
    </row>
    <row r="8" ht="30" customHeight="1">
      <c r="A8" s="10" t="inlineStr">
        <is>
          <t>Kennzahl</t>
        </is>
      </c>
      <c r="B8" s="10" t="inlineStr">
        <is>
          <t>Wert</t>
        </is>
      </c>
      <c r="C8" s="10" t="inlineStr">
        <is>
          <t>Einordnung</t>
        </is>
      </c>
      <c r="E8" s="6">
        <f>'Parameter'!$A$7</f>
        <v/>
      </c>
      <c r="F8" s="11">
        <f>IF($E8="","",COUNTIFS('Bestellungen'!$B$5:$B$104,"&gt;="&amp;$B$4,'Bestellungen'!$B$5:$B$104,"&lt;="&amp;$B$5,'Bestellungen'!$C$5:$C$104,$E8,'Bestellungen'!$E$5:$E$104,'Parameter'!$I$5))</f>
        <v/>
      </c>
      <c r="G8" s="12">
        <f>IF($F8=0,"",SUMIFS('Bestellungen'!$L$5:$L$104,'Bestellungen'!$B$5:$B$104,"&gt;="&amp;$B$4,'Bestellungen'!$B$5:$B$104,"&lt;="&amp;$B$5,'Bestellungen'!$C$5:$C$104,$E8,'Bestellungen'!$E$5:$E$104,'Parameter'!$I$5))</f>
        <v/>
      </c>
      <c r="H8" s="12">
        <f>IF($F8=0,"",SUMIFS('Bestellungen'!$Q$5:$Q$104,'Bestellungen'!$B$5:$B$104,"&gt;="&amp;$B$4,'Bestellungen'!$B$5:$B$104,"&lt;="&amp;$B$5,'Bestellungen'!$C$5:$C$104,$E8,'Bestellungen'!$E$5:$E$104,'Parameter'!$I$5))</f>
        <v/>
      </c>
      <c r="I8" s="13">
        <f>IFERROR($H8/$G8,"")</f>
        <v/>
      </c>
    </row>
    <row r="9">
      <c r="A9" s="7" t="inlineStr">
        <is>
          <t>Gelieferte Bestellungen</t>
        </is>
      </c>
      <c r="B9" s="14">
        <f>COUNTIFS('Bestellungen'!$B$5:$B$104,"&gt;="&amp;$B$4,'Bestellungen'!$B$5:$B$104,"&lt;="&amp;$B$5,'Bestellungen'!$E$5:$E$104,'Parameter'!$I$5)</f>
        <v/>
      </c>
      <c r="C9" s="9" t="inlineStr">
        <is>
          <t>im gewählten Zeitraum</t>
        </is>
      </c>
      <c r="E9" s="9">
        <f>'Parameter'!$A$8</f>
        <v/>
      </c>
      <c r="F9" s="14">
        <f>IF($E9="","",COUNTIFS('Bestellungen'!$B$5:$B$104,"&gt;="&amp;$B$4,'Bestellungen'!$B$5:$B$104,"&lt;="&amp;$B$5,'Bestellungen'!$C$5:$C$104,$E9,'Bestellungen'!$E$5:$E$104,'Parameter'!$I$5))</f>
        <v/>
      </c>
      <c r="G9" s="15">
        <f>IF($F9=0,"",SUMIFS('Bestellungen'!$L$5:$L$104,'Bestellungen'!$B$5:$B$104,"&gt;="&amp;$B$4,'Bestellungen'!$B$5:$B$104,"&lt;="&amp;$B$5,'Bestellungen'!$C$5:$C$104,$E9,'Bestellungen'!$E$5:$E$104,'Parameter'!$I$5))</f>
        <v/>
      </c>
      <c r="H9" s="15">
        <f>IF($F9=0,"",SUMIFS('Bestellungen'!$Q$5:$Q$104,'Bestellungen'!$B$5:$B$104,"&gt;="&amp;$B$4,'Bestellungen'!$B$5:$B$104,"&lt;="&amp;$B$5,'Bestellungen'!$C$5:$C$104,$E9,'Bestellungen'!$E$5:$E$104,'Parameter'!$I$5))</f>
        <v/>
      </c>
      <c r="I9" s="16">
        <f>IFERROR($H9/$G9,"")</f>
        <v/>
      </c>
    </row>
    <row r="10">
      <c r="A10" s="4" t="inlineStr">
        <is>
          <t>Erlös gesamt</t>
        </is>
      </c>
      <c r="B10" s="12">
        <f>IF($B$9=0,"",SUMIFS('Bestellungen'!$L$5:$L$104,'Bestellungen'!$B$5:$B$104,"&gt;="&amp;$B$4,'Bestellungen'!$B$5:$B$104,"&lt;="&amp;$B$5,'Bestellungen'!$E$5:$E$104,'Parameter'!$I$5))</f>
        <v/>
      </c>
      <c r="C10" s="6" t="inlineStr">
        <is>
          <t>angesetzte Bestellwerte</t>
        </is>
      </c>
    </row>
    <row r="11">
      <c r="A11" s="7" t="inlineStr">
        <is>
          <t>Plattformgebühren</t>
        </is>
      </c>
      <c r="B11" s="15">
        <f>IF($B$9=0,"",SUMIFS('Bestellungen'!$N$5:$N$104,'Bestellungen'!$B$5:$B$104,"&gt;="&amp;$B$4,'Bestellungen'!$B$5:$B$104,"&lt;="&amp;$B$5,'Bestellungen'!$E$5:$E$104,'Parameter'!$I$5))</f>
        <v/>
      </c>
      <c r="C11" s="9" t="inlineStr">
        <is>
          <t>laut Kanalparametern</t>
        </is>
      </c>
    </row>
    <row r="12">
      <c r="A12" s="4" t="inlineStr">
        <is>
          <t>Kalkulierte Lieferkosten</t>
        </is>
      </c>
      <c r="B12" s="12">
        <f>IF($B$9=0,"",SUMIFS('Bestellungen'!$O$5:$O$104,'Bestellungen'!$B$5:$B$104,"&gt;="&amp;$B$4,'Bestellungen'!$B$5:$B$104,"&lt;="&amp;$B$5,'Bestellungen'!$E$5:$E$104,'Parameter'!$I$5))</f>
        <v/>
      </c>
      <c r="C12" s="6" t="inlineStr">
        <is>
          <t>laut Zone und Distanz</t>
        </is>
      </c>
    </row>
    <row r="13">
      <c r="A13" s="7" t="inlineStr">
        <is>
          <t>Wareneinsatz, Verpackung und Sonstiges</t>
        </is>
      </c>
      <c r="B13" s="15">
        <f>IF($B$9=0,"",$B$14-$B$11-$B$12)</f>
        <v/>
      </c>
      <c r="C13" s="9" t="inlineStr">
        <is>
          <t>Eingabekosten</t>
        </is>
      </c>
    </row>
    <row r="14">
      <c r="A14" s="4" t="inlineStr">
        <is>
          <t>Variable Kosten gesamt</t>
        </is>
      </c>
      <c r="B14" s="12">
        <f>IF($B$9=0,"",SUMIFS('Bestellungen'!$P$5:$P$104,'Bestellungen'!$B$5:$B$104,"&gt;="&amp;$B$4,'Bestellungen'!$B$5:$B$104,"&lt;="&amp;$B$5,'Bestellungen'!$E$5:$E$104,'Parameter'!$I$5))</f>
        <v/>
      </c>
      <c r="C14" s="6" t="inlineStr">
        <is>
          <t>Summe der variablen Kosten</t>
        </is>
      </c>
    </row>
    <row r="15">
      <c r="A15" s="7" t="inlineStr">
        <is>
          <t>Deckungsbeitrag</t>
        </is>
      </c>
      <c r="B15" s="15">
        <f>IF($B$9=0,"",SUMIFS('Bestellungen'!$Q$5:$Q$104,'Bestellungen'!$B$5:$B$104,"&gt;="&amp;$B$4,'Bestellungen'!$B$5:$B$104,"&lt;="&amp;$B$5,'Bestellungen'!$E$5:$E$104,'Parameter'!$I$5))</f>
        <v/>
      </c>
      <c r="C15" s="9" t="inlineStr">
        <is>
          <t>Erlös abzüglich variabler Kosten</t>
        </is>
      </c>
    </row>
    <row r="16">
      <c r="A16" s="4" t="inlineStr">
        <is>
          <t>Deckungsbeitragsquote</t>
        </is>
      </c>
      <c r="B16" s="13">
        <f>IFERROR($B$15/$B$10,"")</f>
        <v/>
      </c>
      <c r="C16" s="6">
        <f>IF($B$9=0,"Keine Daten",IF($B$16&lt;'Parameter'!$B$14,"Unter Zielwert","Im Zielbereich"))</f>
        <v/>
      </c>
    </row>
    <row r="17">
      <c r="A17" s="7" t="inlineStr">
        <is>
          <t>Durchschnittlicher DB je Bestellung</t>
        </is>
      </c>
      <c r="B17" s="15">
        <f>IFERROR($B$15/$B$9,"")</f>
        <v/>
      </c>
      <c r="C17" s="9" t="inlineStr">
        <is>
          <t>je gelieferter Bestellung</t>
        </is>
      </c>
    </row>
    <row r="18">
      <c r="A18" s="4" t="inlineStr">
        <is>
          <t>Gelieferte Bestellungen unter Zielquote</t>
        </is>
      </c>
      <c r="B18" s="11">
        <f>COUNTIFS('Bestellungen'!$B$5:$B$104,"&gt;="&amp;$B$4,'Bestellungen'!$B$5:$B$104,"&lt;="&amp;$B$5,'Bestellungen'!$E$5:$E$104,'Parameter'!$I$5,'Bestellungen'!$S$5:$S$104,"&lt;0")</f>
        <v/>
      </c>
      <c r="C18" s="6">
        <f>IF($B$18&gt;0,"Prüfen","Keine Warnung")</f>
        <v/>
      </c>
    </row>
    <row r="19">
      <c r="A19" s="7" t="inlineStr">
        <is>
          <t>Gelieferte Bestellungen mit negativem DB</t>
        </is>
      </c>
      <c r="B19" s="14">
        <f>COUNTIFS('Bestellungen'!$B$5:$B$104,"&gt;="&amp;$B$4,'Bestellungen'!$B$5:$B$104,"&lt;="&amp;$B$5,'Bestellungen'!$E$5:$E$104,'Parameter'!$I$5,'Bestellungen'!$Q$5:$Q$104,"&lt;0")</f>
        <v/>
      </c>
      <c r="C19" s="9">
        <f>IF($B$19&gt;0,"Prüfen","Keine Warnung")</f>
        <v/>
      </c>
    </row>
    <row r="20">
      <c r="A20" s="4" t="inlineStr">
        <is>
          <t>Offene Bestellungen</t>
        </is>
      </c>
      <c r="B20" s="11">
        <f>COUNTIFS('Bestellungen'!$B$5:$B$104,"&gt;="&amp;$B$4,'Bestellungen'!$B$5:$B$104,"&lt;="&amp;$B$5,'Bestellungen'!$E$5:$E$104,'Parameter'!$I$6)</f>
        <v/>
      </c>
      <c r="C20" s="6" t="inlineStr">
        <is>
          <t>noch nicht als geliefert geführt</t>
        </is>
      </c>
    </row>
    <row r="21">
      <c r="A21" s="7" t="inlineStr">
        <is>
          <t>Stornierte Bestellungen</t>
        </is>
      </c>
      <c r="B21" s="14">
        <f>COUNTIFS('Bestellungen'!$B$5:$B$104,"&gt;="&amp;$B$4,'Bestellungen'!$B$5:$B$104,"&lt;="&amp;$B$5,'Bestellungen'!$E$5:$E$104,'Parameter'!$I$7)</f>
        <v/>
      </c>
      <c r="C21" s="9" t="inlineStr">
        <is>
          <t>nicht in Erlös und DB enthalten</t>
        </is>
      </c>
    </row>
    <row r="22"/>
    <row r="23">
      <c r="A23" s="3" t="inlineStr">
        <is>
          <t>Warnungen</t>
        </is>
      </c>
      <c r="B23" s="3" t="n"/>
      <c r="C23" s="3" t="n"/>
    </row>
    <row r="24">
      <c r="A24" s="4" t="inlineStr">
        <is>
          <t>Negativer Deckungsbeitrag</t>
        </is>
      </c>
      <c r="B24" s="11">
        <f>B19</f>
        <v/>
      </c>
      <c r="C24" s="6">
        <f>IF($B24&gt;0,"Prüfen","Keine Warnung")</f>
        <v/>
      </c>
    </row>
    <row r="25">
      <c r="A25" s="7" t="inlineStr">
        <is>
          <t>Deckungsbeitrag unter Zielquote</t>
        </is>
      </c>
      <c r="B25" s="14">
        <f>B18</f>
        <v/>
      </c>
      <c r="C25" s="9">
        <f>IF($B25&gt;0,"Prüfen","Keine Warnung")</f>
        <v/>
      </c>
    </row>
    <row r="26">
      <c r="A26" s="4" t="inlineStr">
        <is>
          <t>Distanz über Warnschwelle</t>
        </is>
      </c>
      <c r="B26" s="11">
        <f>COUNTIFS('Bestellungen'!$B$5:$B$104,"&gt;="&amp;$B$4,'Bestellungen'!$B$5:$B$104,"&lt;="&amp;$B$5,'Bestellungen'!$T$5:$T$104,"Distanz prüfen")</f>
        <v/>
      </c>
      <c r="C26" s="6">
        <f>IF($B26&gt;0,"Prüfen","Keine Warnung")</f>
        <v/>
      </c>
    </row>
    <row r="27">
      <c r="A27" s="7" t="inlineStr">
        <is>
          <t>Unvollständige oder ungültige Eingaben</t>
        </is>
      </c>
      <c r="B27" s="14">
        <f>COUNTIF('Bestellungen'!$T$5:$T$104,"Eingabe prüfen")</f>
        <v/>
      </c>
      <c r="C27" s="9">
        <f>IF($B27&gt;0,"Prüfen","Keine Warnung")</f>
        <v/>
      </c>
    </row>
    <row r="28">
      <c r="A28" s="4" t="inlineStr">
        <is>
          <t>Auswertungszeitraum</t>
        </is>
      </c>
      <c r="B28" s="11">
        <f>IF($B$5&lt;$B$4,1,0)</f>
        <v/>
      </c>
      <c r="C28" s="6">
        <f>IF($B28&gt;0,"Prüfen","Keine Warnung")</f>
        <v/>
      </c>
    </row>
  </sheetData>
  <mergeCells count="1">
    <mergeCell ref="A1:I1"/>
  </mergeCells>
  <conditionalFormatting sqref="A24:C28">
    <cfRule type="expression" priority="1" dxfId="0">
      <formula>$C24="Prüfen"</formula>
    </cfRule>
  </conditionalFormatting>
  <conditionalFormatting sqref="C16:C19">
    <cfRule type="expression" priority="2" dxfId="0">
      <formula>OR($C16="Unter Zielwert",$C16="Prüfen")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T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2" customWidth="1" min="3" max="3"/>
    <col width="17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8" customWidth="1" min="11" max="11"/>
    <col width="14" customWidth="1" min="12" max="12"/>
    <col width="16" customWidth="1" min="13" max="13"/>
    <col width="17" customWidth="1" min="14" max="14"/>
    <col width="17" customWidth="1" min="15" max="15"/>
    <col width="18" customWidth="1" min="16" max="16"/>
    <col width="16" customWidth="1" min="17" max="17"/>
    <col width="13" customWidth="1" min="18" max="18"/>
    <col width="18" customWidth="1" min="19" max="19"/>
    <col width="18" customWidth="1" min="20" max="20"/>
  </cols>
  <sheetData>
    <row r="1" ht="28" customHeight="1">
      <c r="A1" s="1" t="inlineStr">
        <is>
          <t>Bestellungen – Eingabe und Deckungsbeitrag</t>
        </is>
      </c>
    </row>
    <row r="2">
      <c r="A2" s="2" t="inlineStr">
        <is>
          <t>Gelbe Zellen sind bearbeitbar. Die Beispieldaten mit dem Präfix FIK sind vollständig fiktiv.</t>
        </is>
      </c>
    </row>
    <row r="3"/>
    <row r="4" ht="30" customHeight="1">
      <c r="A4" s="10" t="inlineStr">
        <is>
          <t>Bestell-ID</t>
        </is>
      </c>
      <c r="B4" s="10" t="inlineStr">
        <is>
          <t>Datum</t>
        </is>
      </c>
      <c r="C4" s="10" t="inlineStr">
        <is>
          <t>Kanal</t>
        </is>
      </c>
      <c r="D4" s="10" t="inlineStr">
        <is>
          <t>Lieferzone</t>
        </is>
      </c>
      <c r="E4" s="10" t="inlineStr">
        <is>
          <t>Status</t>
        </is>
      </c>
      <c r="F4" s="10" t="inlineStr">
        <is>
          <t>Speisenwert</t>
        </is>
      </c>
      <c r="G4" s="10" t="inlineStr">
        <is>
          <t>Lieferentgelt</t>
        </is>
      </c>
      <c r="H4" s="10" t="inlineStr">
        <is>
          <t>Wareneinsatz</t>
        </is>
      </c>
      <c r="I4" s="10" t="inlineStr">
        <is>
          <t>Verpackung</t>
        </is>
      </c>
      <c r="J4" s="10" t="inlineStr">
        <is>
          <t>Entfernung</t>
        </is>
      </c>
      <c r="K4" s="10" t="inlineStr">
        <is>
          <t>Sonstige variable Kosten</t>
        </is>
      </c>
      <c r="L4" s="10" t="inlineStr">
        <is>
          <t>Erlös gesamt</t>
        </is>
      </c>
      <c r="M4" s="10" t="inlineStr">
        <is>
          <t>Plattformgebühr</t>
        </is>
      </c>
      <c r="N4" s="10" t="inlineStr">
        <is>
          <t>Plattformgebühr €</t>
        </is>
      </c>
      <c r="O4" s="10" t="inlineStr">
        <is>
          <t>Lieferkosten kalk.</t>
        </is>
      </c>
      <c r="P4" s="10" t="inlineStr">
        <is>
          <t>Variable Kosten gesamt</t>
        </is>
      </c>
      <c r="Q4" s="10" t="inlineStr">
        <is>
          <t>Deckungsbeitrag</t>
        </is>
      </c>
      <c r="R4" s="10" t="inlineStr">
        <is>
          <t>DB-Quote</t>
        </is>
      </c>
      <c r="S4" s="10" t="inlineStr">
        <is>
          <t>Abweichung zum Ziel</t>
        </is>
      </c>
      <c r="T4" s="10" t="inlineStr">
        <is>
          <t>Hinweis</t>
        </is>
      </c>
    </row>
    <row r="5">
      <c r="A5" s="17" t="inlineStr">
        <is>
          <t>FIK-202609-001</t>
        </is>
      </c>
      <c r="B5" s="18" t="n">
        <v>46272</v>
      </c>
      <c r="C5" s="17" t="inlineStr">
        <is>
          <t>Eigener Webshop</t>
        </is>
      </c>
      <c r="D5" s="17" t="inlineStr">
        <is>
          <t>Kerngebiet</t>
        </is>
      </c>
      <c r="E5" s="17" t="inlineStr">
        <is>
          <t>Geliefert</t>
        </is>
      </c>
      <c r="F5" s="19" t="n">
        <v>43.5</v>
      </c>
      <c r="G5" s="19" t="n">
        <v>2.5</v>
      </c>
      <c r="H5" s="19" t="n">
        <v>13.8</v>
      </c>
      <c r="I5" s="19" t="n">
        <v>1</v>
      </c>
      <c r="J5" s="36" t="n">
        <v>3.2</v>
      </c>
      <c r="K5" s="19" t="n">
        <v>0.8</v>
      </c>
      <c r="L5" s="21">
        <f>IF($A5="","",SUM($F5:$G5))</f>
        <v/>
      </c>
      <c r="M5" s="22">
        <f>IF($A5="","",IFERROR(VLOOKUP($C5,'Parameter'!$A$5:$B$8,2,FALSE),""))</f>
        <v/>
      </c>
      <c r="N5" s="21">
        <f>IF($A5="","",IF($M5="","",IFERROR($L5*$M5,"")))</f>
        <v/>
      </c>
      <c r="O5" s="21">
        <f>IF($A5="","",IFERROR(VLOOKUP($D5,'Parameter'!$E$5:$G$8,2,FALSE)+$J5*VLOOKUP($D5,'Parameter'!$E$5:$G$8,3,FALSE),""))</f>
        <v/>
      </c>
      <c r="P5" s="21">
        <f>IF($A5="","",IF(OR($M5="",$O5=""),"",SUM($H5,$I5,$K5,$N5,$O5)))</f>
        <v/>
      </c>
      <c r="Q5" s="21">
        <f>IF($A5="","",IF($P5="","",$L5-$P5))</f>
        <v/>
      </c>
      <c r="R5" s="22">
        <f>IF($A5="","",IFERROR($Q5/$L5,""))</f>
        <v/>
      </c>
      <c r="S5" s="22">
        <f>IF($A5="","",IF($R5="","",$R5-'Parameter'!$B$14))</f>
        <v/>
      </c>
      <c r="T5" s="23">
        <f>IF($A5="","",IF(OR($B5="",$C5="",$D5="",$E5="",$F5="",$G5="",$H5="",$I5="",$J5="",$K5="",$M5="",$O5="",COUNTIF('Parameter'!$I$5:$I$7,$E5)=0),"Eingabe prüfen",IF($E5='Parameter'!$I$7,"Storniert",IF($E5='Parameter'!$I$6,"Offen",IF($Q5&lt;0,"Negativer DB",IF($J5&gt;'Parameter'!$B$19,"Distanz prüfen",IF($R5&lt;'Parameter'!$B$14,"DB unter Ziel","OK")))))))</f>
        <v/>
      </c>
    </row>
    <row r="6">
      <c r="A6" s="17" t="inlineStr">
        <is>
          <t>FIK-202609-002</t>
        </is>
      </c>
      <c r="B6" s="18" t="n">
        <v>46271</v>
      </c>
      <c r="C6" s="17" t="inlineStr">
        <is>
          <t>Lieferportal Nord</t>
        </is>
      </c>
      <c r="D6" s="17" t="inlineStr">
        <is>
          <t>Kerngebiet</t>
        </is>
      </c>
      <c r="E6" s="17" t="inlineStr">
        <is>
          <t>Geliefert</t>
        </is>
      </c>
      <c r="F6" s="19" t="n">
        <v>32</v>
      </c>
      <c r="G6" s="19" t="n">
        <v>2.5</v>
      </c>
      <c r="H6" s="19" t="n">
        <v>10.5</v>
      </c>
      <c r="I6" s="19" t="n">
        <v>1.2</v>
      </c>
      <c r="J6" s="36" t="n">
        <v>4.8</v>
      </c>
      <c r="K6" s="19" t="n">
        <v>0.5</v>
      </c>
      <c r="L6" s="24">
        <f>IF($A6="","",SUM($F6:$G6))</f>
        <v/>
      </c>
      <c r="M6" s="25">
        <f>IF($A6="","",IFERROR(VLOOKUP($C6,'Parameter'!$A$5:$B$8,2,FALSE),""))</f>
        <v/>
      </c>
      <c r="N6" s="24">
        <f>IF($A6="","",IF($M6="","",IFERROR($L6*$M6,"")))</f>
        <v/>
      </c>
      <c r="O6" s="24">
        <f>IF($A6="","",IFERROR(VLOOKUP($D6,'Parameter'!$E$5:$G$8,2,FALSE)+$J6*VLOOKUP($D6,'Parameter'!$E$5:$G$8,3,FALSE),""))</f>
        <v/>
      </c>
      <c r="P6" s="24">
        <f>IF($A6="","",IF(OR($M6="",$O6=""),"",SUM($H6,$I6,$K6,$N6,$O6)))</f>
        <v/>
      </c>
      <c r="Q6" s="24">
        <f>IF($A6="","",IF($P6="","",$L6-$P6))</f>
        <v/>
      </c>
      <c r="R6" s="25">
        <f>IF($A6="","",IFERROR($Q6/$L6,""))</f>
        <v/>
      </c>
      <c r="S6" s="25">
        <f>IF($A6="","",IF($R6="","",$R6-'Parameter'!$B$14))</f>
        <v/>
      </c>
      <c r="T6" s="26">
        <f>IF($A6="","",IF(OR($B6="",$C6="",$D6="",$E6="",$F6="",$G6="",$H6="",$I6="",$J6="",$K6="",$M6="",$O6="",COUNTIF('Parameter'!$I$5:$I$7,$E6)=0),"Eingabe prüfen",IF($E6='Parameter'!$I$7,"Storniert",IF($E6='Parameter'!$I$6,"Offen",IF($Q6&lt;0,"Negativer DB",IF($J6&gt;'Parameter'!$B$19,"Distanz prüfen",IF($R6&lt;'Parameter'!$B$14,"DB unter Ziel","OK")))))))</f>
        <v/>
      </c>
    </row>
    <row r="7">
      <c r="A7" s="17" t="inlineStr">
        <is>
          <t>FIK-202609-003</t>
        </is>
      </c>
      <c r="B7" s="18" t="n">
        <v>46270</v>
      </c>
      <c r="C7" s="17" t="inlineStr">
        <is>
          <t>Marktplatz Mosaik</t>
        </is>
      </c>
      <c r="D7" s="17" t="inlineStr">
        <is>
          <t>Stadtrand</t>
        </is>
      </c>
      <c r="E7" s="17" t="inlineStr">
        <is>
          <t>Geliefert</t>
        </is>
      </c>
      <c r="F7" s="19" t="n">
        <v>57</v>
      </c>
      <c r="G7" s="19" t="n">
        <v>3</v>
      </c>
      <c r="H7" s="19" t="n">
        <v>18</v>
      </c>
      <c r="I7" s="19" t="n">
        <v>1.5</v>
      </c>
      <c r="J7" s="36" t="n">
        <v>8.199999999999999</v>
      </c>
      <c r="K7" s="19" t="n">
        <v>1</v>
      </c>
      <c r="L7" s="21">
        <f>IF($A7="","",SUM($F7:$G7))</f>
        <v/>
      </c>
      <c r="M7" s="22">
        <f>IF($A7="","",IFERROR(VLOOKUP($C7,'Parameter'!$A$5:$B$8,2,FALSE),""))</f>
        <v/>
      </c>
      <c r="N7" s="21">
        <f>IF($A7="","",IF($M7="","",IFERROR($L7*$M7,"")))</f>
        <v/>
      </c>
      <c r="O7" s="21">
        <f>IF($A7="","",IFERROR(VLOOKUP($D7,'Parameter'!$E$5:$G$8,2,FALSE)+$J7*VLOOKUP($D7,'Parameter'!$E$5:$G$8,3,FALSE),""))</f>
        <v/>
      </c>
      <c r="P7" s="21">
        <f>IF($A7="","",IF(OR($M7="",$O7=""),"",SUM($H7,$I7,$K7,$N7,$O7)))</f>
        <v/>
      </c>
      <c r="Q7" s="21">
        <f>IF($A7="","",IF($P7="","",$L7-$P7))</f>
        <v/>
      </c>
      <c r="R7" s="22">
        <f>IF($A7="","",IFERROR($Q7/$L7,""))</f>
        <v/>
      </c>
      <c r="S7" s="22">
        <f>IF($A7="","",IF($R7="","",$R7-'Parameter'!$B$14))</f>
        <v/>
      </c>
      <c r="T7" s="23">
        <f>IF($A7="","",IF(OR($B7="",$C7="",$D7="",$E7="",$F7="",$G7="",$H7="",$I7="",$J7="",$K7="",$M7="",$O7="",COUNTIF('Parameter'!$I$5:$I$7,$E7)=0),"Eingabe prüfen",IF($E7='Parameter'!$I$7,"Storniert",IF($E7='Parameter'!$I$6,"Offen",IF($Q7&lt;0,"Negativer DB",IF($J7&gt;'Parameter'!$B$19,"Distanz prüfen",IF($R7&lt;'Parameter'!$B$14,"DB unter Ziel","OK")))))))</f>
        <v/>
      </c>
    </row>
    <row r="8">
      <c r="A8" s="17" t="inlineStr">
        <is>
          <t>FIK-202609-004</t>
        </is>
      </c>
      <c r="B8" s="18" t="n">
        <v>46269</v>
      </c>
      <c r="C8" s="17" t="inlineStr">
        <is>
          <t>Telefonisch</t>
        </is>
      </c>
      <c r="D8" s="17" t="inlineStr">
        <is>
          <t>Kerngebiet</t>
        </is>
      </c>
      <c r="E8" s="17" t="inlineStr">
        <is>
          <t>Geliefert</t>
        </is>
      </c>
      <c r="F8" s="19" t="n">
        <v>24</v>
      </c>
      <c r="G8" s="19" t="n">
        <v>2</v>
      </c>
      <c r="H8" s="19" t="n">
        <v>8.300000000000001</v>
      </c>
      <c r="I8" s="19" t="n">
        <v>0.9</v>
      </c>
      <c r="J8" s="36" t="n">
        <v>2</v>
      </c>
      <c r="K8" s="19" t="n">
        <v>0.4</v>
      </c>
      <c r="L8" s="24">
        <f>IF($A8="","",SUM($F8:$G8))</f>
        <v/>
      </c>
      <c r="M8" s="25">
        <f>IF($A8="","",IFERROR(VLOOKUP($C8,'Parameter'!$A$5:$B$8,2,FALSE),""))</f>
        <v/>
      </c>
      <c r="N8" s="24">
        <f>IF($A8="","",IF($M8="","",IFERROR($L8*$M8,"")))</f>
        <v/>
      </c>
      <c r="O8" s="24">
        <f>IF($A8="","",IFERROR(VLOOKUP($D8,'Parameter'!$E$5:$G$8,2,FALSE)+$J8*VLOOKUP($D8,'Parameter'!$E$5:$G$8,3,FALSE),""))</f>
        <v/>
      </c>
      <c r="P8" s="24">
        <f>IF($A8="","",IF(OR($M8="",$O8=""),"",SUM($H8,$I8,$K8,$N8,$O8)))</f>
        <v/>
      </c>
      <c r="Q8" s="24">
        <f>IF($A8="","",IF($P8="","",$L8-$P8))</f>
        <v/>
      </c>
      <c r="R8" s="25">
        <f>IF($A8="","",IFERROR($Q8/$L8,""))</f>
        <v/>
      </c>
      <c r="S8" s="25">
        <f>IF($A8="","",IF($R8="","",$R8-'Parameter'!$B$14))</f>
        <v/>
      </c>
      <c r="T8" s="26">
        <f>IF($A8="","",IF(OR($B8="",$C8="",$D8="",$E8="",$F8="",$G8="",$H8="",$I8="",$J8="",$K8="",$M8="",$O8="",COUNTIF('Parameter'!$I$5:$I$7,$E8)=0),"Eingabe prüfen",IF($E8='Parameter'!$I$7,"Storniert",IF($E8='Parameter'!$I$6,"Offen",IF($Q8&lt;0,"Negativer DB",IF($J8&gt;'Parameter'!$B$19,"Distanz prüfen",IF($R8&lt;'Parameter'!$B$14,"DB unter Ziel","OK")))))))</f>
        <v/>
      </c>
    </row>
    <row r="9">
      <c r="A9" s="17" t="inlineStr">
        <is>
          <t>FIK-202609-005</t>
        </is>
      </c>
      <c r="B9" s="18" t="n">
        <v>46268</v>
      </c>
      <c r="C9" s="17" t="inlineStr">
        <is>
          <t>Lieferportal Nord</t>
        </is>
      </c>
      <c r="D9" s="17" t="inlineStr">
        <is>
          <t>Außenbereich</t>
        </is>
      </c>
      <c r="E9" s="17" t="inlineStr">
        <is>
          <t>Geliefert</t>
        </is>
      </c>
      <c r="F9" s="19" t="n">
        <v>18</v>
      </c>
      <c r="G9" s="19" t="n">
        <v>2.5</v>
      </c>
      <c r="H9" s="19" t="n">
        <v>9.5</v>
      </c>
      <c r="I9" s="19" t="n">
        <v>1.4</v>
      </c>
      <c r="J9" s="36" t="n">
        <v>14</v>
      </c>
      <c r="K9" s="19" t="n">
        <v>1</v>
      </c>
      <c r="L9" s="21">
        <f>IF($A9="","",SUM($F9:$G9))</f>
        <v/>
      </c>
      <c r="M9" s="22">
        <f>IF($A9="","",IFERROR(VLOOKUP($C9,'Parameter'!$A$5:$B$8,2,FALSE),""))</f>
        <v/>
      </c>
      <c r="N9" s="21">
        <f>IF($A9="","",IF($M9="","",IFERROR($L9*$M9,"")))</f>
        <v/>
      </c>
      <c r="O9" s="21">
        <f>IF($A9="","",IFERROR(VLOOKUP($D9,'Parameter'!$E$5:$G$8,2,FALSE)+$J9*VLOOKUP($D9,'Parameter'!$E$5:$G$8,3,FALSE),""))</f>
        <v/>
      </c>
      <c r="P9" s="21">
        <f>IF($A9="","",IF(OR($M9="",$O9=""),"",SUM($H9,$I9,$K9,$N9,$O9)))</f>
        <v/>
      </c>
      <c r="Q9" s="21">
        <f>IF($A9="","",IF($P9="","",$L9-$P9))</f>
        <v/>
      </c>
      <c r="R9" s="22">
        <f>IF($A9="","",IFERROR($Q9/$L9,""))</f>
        <v/>
      </c>
      <c r="S9" s="22">
        <f>IF($A9="","",IF($R9="","",$R9-'Parameter'!$B$14))</f>
        <v/>
      </c>
      <c r="T9" s="23">
        <f>IF($A9="","",IF(OR($B9="",$C9="",$D9="",$E9="",$F9="",$G9="",$H9="",$I9="",$J9="",$K9="",$M9="",$O9="",COUNTIF('Parameter'!$I$5:$I$7,$E9)=0),"Eingabe prüfen",IF($E9='Parameter'!$I$7,"Storniert",IF($E9='Parameter'!$I$6,"Offen",IF($Q9&lt;0,"Negativer DB",IF($J9&gt;'Parameter'!$B$19,"Distanz prüfen",IF($R9&lt;'Parameter'!$B$14,"DB unter Ziel","OK")))))))</f>
        <v/>
      </c>
    </row>
    <row r="10">
      <c r="A10" s="17" t="inlineStr">
        <is>
          <t>FIK-202609-006</t>
        </is>
      </c>
      <c r="B10" s="18" t="n">
        <v>46267</v>
      </c>
      <c r="C10" s="17" t="inlineStr">
        <is>
          <t>Eigener Webshop</t>
        </is>
      </c>
      <c r="D10" s="17" t="inlineStr">
        <is>
          <t>Stadtrand</t>
        </is>
      </c>
      <c r="E10" s="17" t="inlineStr">
        <is>
          <t>Geliefert</t>
        </is>
      </c>
      <c r="F10" s="19" t="n">
        <v>38</v>
      </c>
      <c r="G10" s="19" t="n">
        <v>3</v>
      </c>
      <c r="H10" s="19" t="n">
        <v>14</v>
      </c>
      <c r="I10" s="19" t="n">
        <v>1.1</v>
      </c>
      <c r="J10" s="36" t="n">
        <v>20</v>
      </c>
      <c r="K10" s="19" t="n">
        <v>1.2</v>
      </c>
      <c r="L10" s="24">
        <f>IF($A10="","",SUM($F10:$G10))</f>
        <v/>
      </c>
      <c r="M10" s="25">
        <f>IF($A10="","",IFERROR(VLOOKUP($C10,'Parameter'!$A$5:$B$8,2,FALSE),""))</f>
        <v/>
      </c>
      <c r="N10" s="24">
        <f>IF($A10="","",IF($M10="","",IFERROR($L10*$M10,"")))</f>
        <v/>
      </c>
      <c r="O10" s="24">
        <f>IF($A10="","",IFERROR(VLOOKUP($D10,'Parameter'!$E$5:$G$8,2,FALSE)+$J10*VLOOKUP($D10,'Parameter'!$E$5:$G$8,3,FALSE),""))</f>
        <v/>
      </c>
      <c r="P10" s="24">
        <f>IF($A10="","",IF(OR($M10="",$O10=""),"",SUM($H10,$I10,$K10,$N10,$O10)))</f>
        <v/>
      </c>
      <c r="Q10" s="24">
        <f>IF($A10="","",IF($P10="","",$L10-$P10))</f>
        <v/>
      </c>
      <c r="R10" s="25">
        <f>IF($A10="","",IFERROR($Q10/$L10,""))</f>
        <v/>
      </c>
      <c r="S10" s="25">
        <f>IF($A10="","",IF($R10="","",$R10-'Parameter'!$B$14))</f>
        <v/>
      </c>
      <c r="T10" s="26">
        <f>IF($A10="","",IF(OR($B10="",$C10="",$D10="",$E10="",$F10="",$G10="",$H10="",$I10="",$J10="",$K10="",$M10="",$O10="",COUNTIF('Parameter'!$I$5:$I$7,$E10)=0),"Eingabe prüfen",IF($E10='Parameter'!$I$7,"Storniert",IF($E10='Parameter'!$I$6,"Offen",IF($Q10&lt;0,"Negativer DB",IF($J10&gt;'Parameter'!$B$19,"Distanz prüfen",IF($R10&lt;'Parameter'!$B$14,"DB unter Ziel","OK")))))))</f>
        <v/>
      </c>
    </row>
    <row r="11">
      <c r="A11" s="17" t="inlineStr">
        <is>
          <t>FIK-202609-007</t>
        </is>
      </c>
      <c r="B11" s="18" t="n">
        <v>46266</v>
      </c>
      <c r="C11" s="17" t="inlineStr">
        <is>
          <t>Marktplatz Mosaik</t>
        </is>
      </c>
      <c r="D11" s="17" t="inlineStr">
        <is>
          <t>Kerngebiet</t>
        </is>
      </c>
      <c r="E11" s="17" t="inlineStr">
        <is>
          <t>Geliefert</t>
        </is>
      </c>
      <c r="F11" s="19" t="n">
        <v>29</v>
      </c>
      <c r="G11" s="19" t="n">
        <v>2.5</v>
      </c>
      <c r="H11" s="19" t="n">
        <v>12</v>
      </c>
      <c r="I11" s="19" t="n">
        <v>1</v>
      </c>
      <c r="J11" s="36" t="n">
        <v>6.5</v>
      </c>
      <c r="K11" s="19" t="n">
        <v>0.7</v>
      </c>
      <c r="L11" s="21">
        <f>IF($A11="","",SUM($F11:$G11))</f>
        <v/>
      </c>
      <c r="M11" s="22">
        <f>IF($A11="","",IFERROR(VLOOKUP($C11,'Parameter'!$A$5:$B$8,2,FALSE),""))</f>
        <v/>
      </c>
      <c r="N11" s="21">
        <f>IF($A11="","",IF($M11="","",IFERROR($L11*$M11,"")))</f>
        <v/>
      </c>
      <c r="O11" s="21">
        <f>IF($A11="","",IFERROR(VLOOKUP($D11,'Parameter'!$E$5:$G$8,2,FALSE)+$J11*VLOOKUP($D11,'Parameter'!$E$5:$G$8,3,FALSE),""))</f>
        <v/>
      </c>
      <c r="P11" s="21">
        <f>IF($A11="","",IF(OR($M11="",$O11=""),"",SUM($H11,$I11,$K11,$N11,$O11)))</f>
        <v/>
      </c>
      <c r="Q11" s="21">
        <f>IF($A11="","",IF($P11="","",$L11-$P11))</f>
        <v/>
      </c>
      <c r="R11" s="22">
        <f>IF($A11="","",IFERROR($Q11/$L11,""))</f>
        <v/>
      </c>
      <c r="S11" s="22">
        <f>IF($A11="","",IF($R11="","",$R11-'Parameter'!$B$14))</f>
        <v/>
      </c>
      <c r="T11" s="23">
        <f>IF($A11="","",IF(OR($B11="",$C11="",$D11="",$E11="",$F11="",$G11="",$H11="",$I11="",$J11="",$K11="",$M11="",$O11="",COUNTIF('Parameter'!$I$5:$I$7,$E11)=0),"Eingabe prüfen",IF($E11='Parameter'!$I$7,"Storniert",IF($E11='Parameter'!$I$6,"Offen",IF($Q11&lt;0,"Negativer DB",IF($J11&gt;'Parameter'!$B$19,"Distanz prüfen",IF($R11&lt;'Parameter'!$B$14,"DB unter Ziel","OK")))))))</f>
        <v/>
      </c>
    </row>
    <row r="12">
      <c r="A12" s="17" t="inlineStr">
        <is>
          <t>FIK-202609-008</t>
        </is>
      </c>
      <c r="B12" s="18" t="n">
        <v>46265</v>
      </c>
      <c r="C12" s="17" t="inlineStr">
        <is>
          <t>Eigener Webshop</t>
        </is>
      </c>
      <c r="D12" s="17" t="inlineStr">
        <is>
          <t>Stadtrand</t>
        </is>
      </c>
      <c r="E12" s="17" t="inlineStr">
        <is>
          <t>Offen</t>
        </is>
      </c>
      <c r="F12" s="19" t="n">
        <v>45</v>
      </c>
      <c r="G12" s="19" t="n">
        <v>3</v>
      </c>
      <c r="H12" s="19" t="n"/>
      <c r="I12" s="19" t="n">
        <v>1.3</v>
      </c>
      <c r="J12" s="36" t="n">
        <v>9</v>
      </c>
      <c r="K12" s="19" t="n">
        <v>0.8</v>
      </c>
      <c r="L12" s="24">
        <f>IF($A12="","",SUM($F12:$G12))</f>
        <v/>
      </c>
      <c r="M12" s="25">
        <f>IF($A12="","",IFERROR(VLOOKUP($C12,'Parameter'!$A$5:$B$8,2,FALSE),""))</f>
        <v/>
      </c>
      <c r="N12" s="24">
        <f>IF($A12="","",IF($M12="","",IFERROR($L12*$M12,"")))</f>
        <v/>
      </c>
      <c r="O12" s="24">
        <f>IF($A12="","",IFERROR(VLOOKUP($D12,'Parameter'!$E$5:$G$8,2,FALSE)+$J12*VLOOKUP($D12,'Parameter'!$E$5:$G$8,3,FALSE),""))</f>
        <v/>
      </c>
      <c r="P12" s="24">
        <f>IF($A12="","",IF(OR($M12="",$O12=""),"",SUM($H12,$I12,$K12,$N12,$O12)))</f>
        <v/>
      </c>
      <c r="Q12" s="24">
        <f>IF($A12="","",IF($P12="","",$L12-$P12))</f>
        <v/>
      </c>
      <c r="R12" s="25">
        <f>IF($A12="","",IFERROR($Q12/$L12,""))</f>
        <v/>
      </c>
      <c r="S12" s="25">
        <f>IF($A12="","",IF($R12="","",$R12-'Parameter'!$B$14))</f>
        <v/>
      </c>
      <c r="T12" s="26">
        <f>IF($A12="","",IF(OR($B12="",$C12="",$D12="",$E12="",$F12="",$G12="",$H12="",$I12="",$J12="",$K12="",$M12="",$O12="",COUNTIF('Parameter'!$I$5:$I$7,$E12)=0),"Eingabe prüfen",IF($E12='Parameter'!$I$7,"Storniert",IF($E12='Parameter'!$I$6,"Offen",IF($Q12&lt;0,"Negativer DB",IF($J12&gt;'Parameter'!$B$19,"Distanz prüfen",IF($R12&lt;'Parameter'!$B$14,"DB unter Ziel","OK")))))))</f>
        <v/>
      </c>
    </row>
    <row r="13">
      <c r="A13" s="17" t="inlineStr">
        <is>
          <t>FIK-202609-009</t>
        </is>
      </c>
      <c r="B13" s="18" t="n">
        <v>46264</v>
      </c>
      <c r="C13" s="17" t="inlineStr">
        <is>
          <t>Lieferportal Nord</t>
        </is>
      </c>
      <c r="D13" s="17" t="inlineStr">
        <is>
          <t>Kerngebiet</t>
        </is>
      </c>
      <c r="E13" s="17" t="inlineStr">
        <is>
          <t>Offen</t>
        </is>
      </c>
      <c r="F13" s="19" t="n">
        <v>66</v>
      </c>
      <c r="G13" s="19" t="n">
        <v>3</v>
      </c>
      <c r="H13" s="19" t="n">
        <v>22</v>
      </c>
      <c r="I13" s="19" t="n">
        <v>1.6</v>
      </c>
      <c r="J13" s="36" t="n">
        <v>5</v>
      </c>
      <c r="K13" s="19" t="n">
        <v>1.1</v>
      </c>
      <c r="L13" s="21">
        <f>IF($A13="","",SUM($F13:$G13))</f>
        <v/>
      </c>
      <c r="M13" s="22">
        <f>IF($A13="","",IFERROR(VLOOKUP($C13,'Parameter'!$A$5:$B$8,2,FALSE),""))</f>
        <v/>
      </c>
      <c r="N13" s="21">
        <f>IF($A13="","",IF($M13="","",IFERROR($L13*$M13,"")))</f>
        <v/>
      </c>
      <c r="O13" s="21">
        <f>IF($A13="","",IFERROR(VLOOKUP($D13,'Parameter'!$E$5:$G$8,2,FALSE)+$J13*VLOOKUP($D13,'Parameter'!$E$5:$G$8,3,FALSE),""))</f>
        <v/>
      </c>
      <c r="P13" s="21">
        <f>IF($A13="","",IF(OR($M13="",$O13=""),"",SUM($H13,$I13,$K13,$N13,$O13)))</f>
        <v/>
      </c>
      <c r="Q13" s="21">
        <f>IF($A13="","",IF($P13="","",$L13-$P13))</f>
        <v/>
      </c>
      <c r="R13" s="22">
        <f>IF($A13="","",IFERROR($Q13/$L13,""))</f>
        <v/>
      </c>
      <c r="S13" s="22">
        <f>IF($A13="","",IF($R13="","",$R13-'Parameter'!$B$14))</f>
        <v/>
      </c>
      <c r="T13" s="23">
        <f>IF($A13="","",IF(OR($B13="",$C13="",$D13="",$E13="",$F13="",$G13="",$H13="",$I13="",$J13="",$K13="",$M13="",$O13="",COUNTIF('Parameter'!$I$5:$I$7,$E13)=0),"Eingabe prüfen",IF($E13='Parameter'!$I$7,"Storniert",IF($E13='Parameter'!$I$6,"Offen",IF($Q13&lt;0,"Negativer DB",IF($J13&gt;'Parameter'!$B$19,"Distanz prüfen",IF($R13&lt;'Parameter'!$B$14,"DB unter Ziel","OK")))))))</f>
        <v/>
      </c>
    </row>
    <row r="14">
      <c r="A14" s="17" t="inlineStr">
        <is>
          <t>FIK-202609-010</t>
        </is>
      </c>
      <c r="B14" s="18" t="n">
        <v>46263</v>
      </c>
      <c r="C14" s="17" t="inlineStr">
        <is>
          <t>Telefonisch</t>
        </is>
      </c>
      <c r="D14" s="17" t="inlineStr">
        <is>
          <t>Abholung</t>
        </is>
      </c>
      <c r="E14" s="17" t="inlineStr">
        <is>
          <t>Storniert</t>
        </is>
      </c>
      <c r="F14" s="19" t="n">
        <v>27</v>
      </c>
      <c r="G14" s="19" t="n">
        <v>0</v>
      </c>
      <c r="H14" s="19" t="n">
        <v>8.5</v>
      </c>
      <c r="I14" s="19" t="n">
        <v>0.8</v>
      </c>
      <c r="J14" s="36" t="n">
        <v>0</v>
      </c>
      <c r="K14" s="19" t="n">
        <v>0.2</v>
      </c>
      <c r="L14" s="24">
        <f>IF($A14="","",SUM($F14:$G14))</f>
        <v/>
      </c>
      <c r="M14" s="25">
        <f>IF($A14="","",IFERROR(VLOOKUP($C14,'Parameter'!$A$5:$B$8,2,FALSE),""))</f>
        <v/>
      </c>
      <c r="N14" s="24">
        <f>IF($A14="","",IF($M14="","",IFERROR($L14*$M14,"")))</f>
        <v/>
      </c>
      <c r="O14" s="24">
        <f>IF($A14="","",IFERROR(VLOOKUP($D14,'Parameter'!$E$5:$G$8,2,FALSE)+$J14*VLOOKUP($D14,'Parameter'!$E$5:$G$8,3,FALSE),""))</f>
        <v/>
      </c>
      <c r="P14" s="24">
        <f>IF($A14="","",IF(OR($M14="",$O14=""),"",SUM($H14,$I14,$K14,$N14,$O14)))</f>
        <v/>
      </c>
      <c r="Q14" s="24">
        <f>IF($A14="","",IF($P14="","",$L14-$P14))</f>
        <v/>
      </c>
      <c r="R14" s="25">
        <f>IF($A14="","",IFERROR($Q14/$L14,""))</f>
        <v/>
      </c>
      <c r="S14" s="25">
        <f>IF($A14="","",IF($R14="","",$R14-'Parameter'!$B$14))</f>
        <v/>
      </c>
      <c r="T14" s="26">
        <f>IF($A14="","",IF(OR($B14="",$C14="",$D14="",$E14="",$F14="",$G14="",$H14="",$I14="",$J14="",$K14="",$M14="",$O14="",COUNTIF('Parameter'!$I$5:$I$7,$E14)=0),"Eingabe prüfen",IF($E14='Parameter'!$I$7,"Storniert",IF($E14='Parameter'!$I$6,"Offen",IF($Q14&lt;0,"Negativer DB",IF($J14&gt;'Parameter'!$B$19,"Distanz prüfen",IF($R14&lt;'Parameter'!$B$14,"DB unter Ziel","OK")))))))</f>
        <v/>
      </c>
    </row>
    <row r="15">
      <c r="A15" s="17" t="n"/>
      <c r="B15" s="18" t="n"/>
      <c r="C15" s="17" t="n"/>
      <c r="D15" s="17" t="n"/>
      <c r="E15" s="17" t="n"/>
      <c r="F15" s="19" t="n"/>
      <c r="G15" s="19" t="n"/>
      <c r="H15" s="19" t="n"/>
      <c r="I15" s="19" t="n"/>
      <c r="J15" s="36" t="n"/>
      <c r="K15" s="19" t="n"/>
      <c r="L15" s="21">
        <f>IF($A15="","",SUM($F15:$G15))</f>
        <v/>
      </c>
      <c r="M15" s="22">
        <f>IF($A15="","",IFERROR(VLOOKUP($C15,'Parameter'!$A$5:$B$8,2,FALSE),""))</f>
        <v/>
      </c>
      <c r="N15" s="21">
        <f>IF($A15="","",IF($M15="","",IFERROR($L15*$M15,"")))</f>
        <v/>
      </c>
      <c r="O15" s="21">
        <f>IF($A15="","",IFERROR(VLOOKUP($D15,'Parameter'!$E$5:$G$8,2,FALSE)+$J15*VLOOKUP($D15,'Parameter'!$E$5:$G$8,3,FALSE),""))</f>
        <v/>
      </c>
      <c r="P15" s="21">
        <f>IF($A15="","",IF(OR($M15="",$O15=""),"",SUM($H15,$I15,$K15,$N15,$O15)))</f>
        <v/>
      </c>
      <c r="Q15" s="21">
        <f>IF($A15="","",IF($P15="","",$L15-$P15))</f>
        <v/>
      </c>
      <c r="R15" s="22">
        <f>IF($A15="","",IFERROR($Q15/$L15,""))</f>
        <v/>
      </c>
      <c r="S15" s="22">
        <f>IF($A15="","",IF($R15="","",$R15-'Parameter'!$B$14))</f>
        <v/>
      </c>
      <c r="T15" s="23">
        <f>IF($A15="","",IF(OR($B15="",$C15="",$D15="",$E15="",$F15="",$G15="",$H15="",$I15="",$J15="",$K15="",$M15="",$O15="",COUNTIF('Parameter'!$I$5:$I$7,$E15)=0),"Eingabe prüfen",IF($E15='Parameter'!$I$7,"Storniert",IF($E15='Parameter'!$I$6,"Offen",IF($Q15&lt;0,"Negativer DB",IF($J15&gt;'Parameter'!$B$19,"Distanz prüfen",IF($R15&lt;'Parameter'!$B$14,"DB unter Ziel","OK")))))))</f>
        <v/>
      </c>
    </row>
    <row r="16">
      <c r="A16" s="17" t="n"/>
      <c r="B16" s="18" t="n"/>
      <c r="C16" s="17" t="n"/>
      <c r="D16" s="17" t="n"/>
      <c r="E16" s="17" t="n"/>
      <c r="F16" s="19" t="n"/>
      <c r="G16" s="19" t="n"/>
      <c r="H16" s="19" t="n"/>
      <c r="I16" s="19" t="n"/>
      <c r="J16" s="36" t="n"/>
      <c r="K16" s="19" t="n"/>
      <c r="L16" s="24">
        <f>IF($A16="","",SUM($F16:$G16))</f>
        <v/>
      </c>
      <c r="M16" s="25">
        <f>IF($A16="","",IFERROR(VLOOKUP($C16,'Parameter'!$A$5:$B$8,2,FALSE),""))</f>
        <v/>
      </c>
      <c r="N16" s="24">
        <f>IF($A16="","",IF($M16="","",IFERROR($L16*$M16,"")))</f>
        <v/>
      </c>
      <c r="O16" s="24">
        <f>IF($A16="","",IFERROR(VLOOKUP($D16,'Parameter'!$E$5:$G$8,2,FALSE)+$J16*VLOOKUP($D16,'Parameter'!$E$5:$G$8,3,FALSE),""))</f>
        <v/>
      </c>
      <c r="P16" s="24">
        <f>IF($A16="","",IF(OR($M16="",$O16=""),"",SUM($H16,$I16,$K16,$N16,$O16)))</f>
        <v/>
      </c>
      <c r="Q16" s="24">
        <f>IF($A16="","",IF($P16="","",$L16-$P16))</f>
        <v/>
      </c>
      <c r="R16" s="25">
        <f>IF($A16="","",IFERROR($Q16/$L16,""))</f>
        <v/>
      </c>
      <c r="S16" s="25">
        <f>IF($A16="","",IF($R16="","",$R16-'Parameter'!$B$14))</f>
        <v/>
      </c>
      <c r="T16" s="26">
        <f>IF($A16="","",IF(OR($B16="",$C16="",$D16="",$E16="",$F16="",$G16="",$H16="",$I16="",$J16="",$K16="",$M16="",$O16="",COUNTIF('Parameter'!$I$5:$I$7,$E16)=0),"Eingabe prüfen",IF($E16='Parameter'!$I$7,"Storniert",IF($E16='Parameter'!$I$6,"Offen",IF($Q16&lt;0,"Negativer DB",IF($J16&gt;'Parameter'!$B$19,"Distanz prüfen",IF($R16&lt;'Parameter'!$B$14,"DB unter Ziel","OK")))))))</f>
        <v/>
      </c>
    </row>
    <row r="17">
      <c r="A17" s="17" t="n"/>
      <c r="B17" s="18" t="n"/>
      <c r="C17" s="17" t="n"/>
      <c r="D17" s="17" t="n"/>
      <c r="E17" s="17" t="n"/>
      <c r="F17" s="19" t="n"/>
      <c r="G17" s="19" t="n"/>
      <c r="H17" s="19" t="n"/>
      <c r="I17" s="19" t="n"/>
      <c r="J17" s="36" t="n"/>
      <c r="K17" s="19" t="n"/>
      <c r="L17" s="21">
        <f>IF($A17="","",SUM($F17:$G17))</f>
        <v/>
      </c>
      <c r="M17" s="22">
        <f>IF($A17="","",IFERROR(VLOOKUP($C17,'Parameter'!$A$5:$B$8,2,FALSE),""))</f>
        <v/>
      </c>
      <c r="N17" s="21">
        <f>IF($A17="","",IF($M17="","",IFERROR($L17*$M17,"")))</f>
        <v/>
      </c>
      <c r="O17" s="21">
        <f>IF($A17="","",IFERROR(VLOOKUP($D17,'Parameter'!$E$5:$G$8,2,FALSE)+$J17*VLOOKUP($D17,'Parameter'!$E$5:$G$8,3,FALSE),""))</f>
        <v/>
      </c>
      <c r="P17" s="21">
        <f>IF($A17="","",IF(OR($M17="",$O17=""),"",SUM($H17,$I17,$K17,$N17,$O17)))</f>
        <v/>
      </c>
      <c r="Q17" s="21">
        <f>IF($A17="","",IF($P17="","",$L17-$P17))</f>
        <v/>
      </c>
      <c r="R17" s="22">
        <f>IF($A17="","",IFERROR($Q17/$L17,""))</f>
        <v/>
      </c>
      <c r="S17" s="22">
        <f>IF($A17="","",IF($R17="","",$R17-'Parameter'!$B$14))</f>
        <v/>
      </c>
      <c r="T17" s="23">
        <f>IF($A17="","",IF(OR($B17="",$C17="",$D17="",$E17="",$F17="",$G17="",$H17="",$I17="",$J17="",$K17="",$M17="",$O17="",COUNTIF('Parameter'!$I$5:$I$7,$E17)=0),"Eingabe prüfen",IF($E17='Parameter'!$I$7,"Storniert",IF($E17='Parameter'!$I$6,"Offen",IF($Q17&lt;0,"Negativer DB",IF($J17&gt;'Parameter'!$B$19,"Distanz prüfen",IF($R17&lt;'Parameter'!$B$14,"DB unter Ziel","OK")))))))</f>
        <v/>
      </c>
    </row>
    <row r="18">
      <c r="A18" s="17" t="n"/>
      <c r="B18" s="18" t="n"/>
      <c r="C18" s="17" t="n"/>
      <c r="D18" s="17" t="n"/>
      <c r="E18" s="17" t="n"/>
      <c r="F18" s="19" t="n"/>
      <c r="G18" s="19" t="n"/>
      <c r="H18" s="19" t="n"/>
      <c r="I18" s="19" t="n"/>
      <c r="J18" s="36" t="n"/>
      <c r="K18" s="19" t="n"/>
      <c r="L18" s="24">
        <f>IF($A18="","",SUM($F18:$G18))</f>
        <v/>
      </c>
      <c r="M18" s="25">
        <f>IF($A18="","",IFERROR(VLOOKUP($C18,'Parameter'!$A$5:$B$8,2,FALSE),""))</f>
        <v/>
      </c>
      <c r="N18" s="24">
        <f>IF($A18="","",IF($M18="","",IFERROR($L18*$M18,"")))</f>
        <v/>
      </c>
      <c r="O18" s="24">
        <f>IF($A18="","",IFERROR(VLOOKUP($D18,'Parameter'!$E$5:$G$8,2,FALSE)+$J18*VLOOKUP($D18,'Parameter'!$E$5:$G$8,3,FALSE),""))</f>
        <v/>
      </c>
      <c r="P18" s="24">
        <f>IF($A18="","",IF(OR($M18="",$O18=""),"",SUM($H18,$I18,$K18,$N18,$O18)))</f>
        <v/>
      </c>
      <c r="Q18" s="24">
        <f>IF($A18="","",IF($P18="","",$L18-$P18))</f>
        <v/>
      </c>
      <c r="R18" s="25">
        <f>IF($A18="","",IFERROR($Q18/$L18,""))</f>
        <v/>
      </c>
      <c r="S18" s="25">
        <f>IF($A18="","",IF($R18="","",$R18-'Parameter'!$B$14))</f>
        <v/>
      </c>
      <c r="T18" s="26">
        <f>IF($A18="","",IF(OR($B18="",$C18="",$D18="",$E18="",$F18="",$G18="",$H18="",$I18="",$J18="",$K18="",$M18="",$O18="",COUNTIF('Parameter'!$I$5:$I$7,$E18)=0),"Eingabe prüfen",IF($E18='Parameter'!$I$7,"Storniert",IF($E18='Parameter'!$I$6,"Offen",IF($Q18&lt;0,"Negativer DB",IF($J18&gt;'Parameter'!$B$19,"Distanz prüfen",IF($R18&lt;'Parameter'!$B$14,"DB unter Ziel","OK")))))))</f>
        <v/>
      </c>
    </row>
    <row r="19">
      <c r="A19" s="17" t="n"/>
      <c r="B19" s="18" t="n"/>
      <c r="C19" s="17" t="n"/>
      <c r="D19" s="17" t="n"/>
      <c r="E19" s="17" t="n"/>
      <c r="F19" s="19" t="n"/>
      <c r="G19" s="19" t="n"/>
      <c r="H19" s="19" t="n"/>
      <c r="I19" s="19" t="n"/>
      <c r="J19" s="36" t="n"/>
      <c r="K19" s="19" t="n"/>
      <c r="L19" s="21">
        <f>IF($A19="","",SUM($F19:$G19))</f>
        <v/>
      </c>
      <c r="M19" s="22">
        <f>IF($A19="","",IFERROR(VLOOKUP($C19,'Parameter'!$A$5:$B$8,2,FALSE),""))</f>
        <v/>
      </c>
      <c r="N19" s="21">
        <f>IF($A19="","",IF($M19="","",IFERROR($L19*$M19,"")))</f>
        <v/>
      </c>
      <c r="O19" s="21">
        <f>IF($A19="","",IFERROR(VLOOKUP($D19,'Parameter'!$E$5:$G$8,2,FALSE)+$J19*VLOOKUP($D19,'Parameter'!$E$5:$G$8,3,FALSE),""))</f>
        <v/>
      </c>
      <c r="P19" s="21">
        <f>IF($A19="","",IF(OR($M19="",$O19=""),"",SUM($H19,$I19,$K19,$N19,$O19)))</f>
        <v/>
      </c>
      <c r="Q19" s="21">
        <f>IF($A19="","",IF($P19="","",$L19-$P19))</f>
        <v/>
      </c>
      <c r="R19" s="22">
        <f>IF($A19="","",IFERROR($Q19/$L19,""))</f>
        <v/>
      </c>
      <c r="S19" s="22">
        <f>IF($A19="","",IF($R19="","",$R19-'Parameter'!$B$14))</f>
        <v/>
      </c>
      <c r="T19" s="23">
        <f>IF($A19="","",IF(OR($B19="",$C19="",$D19="",$E19="",$F19="",$G19="",$H19="",$I19="",$J19="",$K19="",$M19="",$O19="",COUNTIF('Parameter'!$I$5:$I$7,$E19)=0),"Eingabe prüfen",IF($E19='Parameter'!$I$7,"Storniert",IF($E19='Parameter'!$I$6,"Offen",IF($Q19&lt;0,"Negativer DB",IF($J19&gt;'Parameter'!$B$19,"Distanz prüfen",IF($R19&lt;'Parameter'!$B$14,"DB unter Ziel","OK")))))))</f>
        <v/>
      </c>
    </row>
    <row r="20">
      <c r="A20" s="17" t="n"/>
      <c r="B20" s="18" t="n"/>
      <c r="C20" s="17" t="n"/>
      <c r="D20" s="17" t="n"/>
      <c r="E20" s="17" t="n"/>
      <c r="F20" s="19" t="n"/>
      <c r="G20" s="19" t="n"/>
      <c r="H20" s="19" t="n"/>
      <c r="I20" s="19" t="n"/>
      <c r="J20" s="36" t="n"/>
      <c r="K20" s="19" t="n"/>
      <c r="L20" s="24">
        <f>IF($A20="","",SUM($F20:$G20))</f>
        <v/>
      </c>
      <c r="M20" s="25">
        <f>IF($A20="","",IFERROR(VLOOKUP($C20,'Parameter'!$A$5:$B$8,2,FALSE),""))</f>
        <v/>
      </c>
      <c r="N20" s="24">
        <f>IF($A20="","",IF($M20="","",IFERROR($L20*$M20,"")))</f>
        <v/>
      </c>
      <c r="O20" s="24">
        <f>IF($A20="","",IFERROR(VLOOKUP($D20,'Parameter'!$E$5:$G$8,2,FALSE)+$J20*VLOOKUP($D20,'Parameter'!$E$5:$G$8,3,FALSE),""))</f>
        <v/>
      </c>
      <c r="P20" s="24">
        <f>IF($A20="","",IF(OR($M20="",$O20=""),"",SUM($H20,$I20,$K20,$N20,$O20)))</f>
        <v/>
      </c>
      <c r="Q20" s="24">
        <f>IF($A20="","",IF($P20="","",$L20-$P20))</f>
        <v/>
      </c>
      <c r="R20" s="25">
        <f>IF($A20="","",IFERROR($Q20/$L20,""))</f>
        <v/>
      </c>
      <c r="S20" s="25">
        <f>IF($A20="","",IF($R20="","",$R20-'Parameter'!$B$14))</f>
        <v/>
      </c>
      <c r="T20" s="26">
        <f>IF($A20="","",IF(OR($B20="",$C20="",$D20="",$E20="",$F20="",$G20="",$H20="",$I20="",$J20="",$K20="",$M20="",$O20="",COUNTIF('Parameter'!$I$5:$I$7,$E20)=0),"Eingabe prüfen",IF($E20='Parameter'!$I$7,"Storniert",IF($E20='Parameter'!$I$6,"Offen",IF($Q20&lt;0,"Negativer DB",IF($J20&gt;'Parameter'!$B$19,"Distanz prüfen",IF($R20&lt;'Parameter'!$B$14,"DB unter Ziel","OK")))))))</f>
        <v/>
      </c>
    </row>
    <row r="21">
      <c r="A21" s="17" t="n"/>
      <c r="B21" s="18" t="n"/>
      <c r="C21" s="17" t="n"/>
      <c r="D21" s="17" t="n"/>
      <c r="E21" s="17" t="n"/>
      <c r="F21" s="19" t="n"/>
      <c r="G21" s="19" t="n"/>
      <c r="H21" s="19" t="n"/>
      <c r="I21" s="19" t="n"/>
      <c r="J21" s="36" t="n"/>
      <c r="K21" s="19" t="n"/>
      <c r="L21" s="21">
        <f>IF($A21="","",SUM($F21:$G21))</f>
        <v/>
      </c>
      <c r="M21" s="22">
        <f>IF($A21="","",IFERROR(VLOOKUP($C21,'Parameter'!$A$5:$B$8,2,FALSE),""))</f>
        <v/>
      </c>
      <c r="N21" s="21">
        <f>IF($A21="","",IF($M21="","",IFERROR($L21*$M21,"")))</f>
        <v/>
      </c>
      <c r="O21" s="21">
        <f>IF($A21="","",IFERROR(VLOOKUP($D21,'Parameter'!$E$5:$G$8,2,FALSE)+$J21*VLOOKUP($D21,'Parameter'!$E$5:$G$8,3,FALSE),""))</f>
        <v/>
      </c>
      <c r="P21" s="21">
        <f>IF($A21="","",IF(OR($M21="",$O21=""),"",SUM($H21,$I21,$K21,$N21,$O21)))</f>
        <v/>
      </c>
      <c r="Q21" s="21">
        <f>IF($A21="","",IF($P21="","",$L21-$P21))</f>
        <v/>
      </c>
      <c r="R21" s="22">
        <f>IF($A21="","",IFERROR($Q21/$L21,""))</f>
        <v/>
      </c>
      <c r="S21" s="22">
        <f>IF($A21="","",IF($R21="","",$R21-'Parameter'!$B$14))</f>
        <v/>
      </c>
      <c r="T21" s="23">
        <f>IF($A21="","",IF(OR($B21="",$C21="",$D21="",$E21="",$F21="",$G21="",$H21="",$I21="",$J21="",$K21="",$M21="",$O21="",COUNTIF('Parameter'!$I$5:$I$7,$E21)=0),"Eingabe prüfen",IF($E21='Parameter'!$I$7,"Storniert",IF($E21='Parameter'!$I$6,"Offen",IF($Q21&lt;0,"Negativer DB",IF($J21&gt;'Parameter'!$B$19,"Distanz prüfen",IF($R21&lt;'Parameter'!$B$14,"DB unter Ziel","OK")))))))</f>
        <v/>
      </c>
    </row>
    <row r="22">
      <c r="A22" s="17" t="n"/>
      <c r="B22" s="18" t="n"/>
      <c r="C22" s="17" t="n"/>
      <c r="D22" s="17" t="n"/>
      <c r="E22" s="17" t="n"/>
      <c r="F22" s="19" t="n"/>
      <c r="G22" s="19" t="n"/>
      <c r="H22" s="19" t="n"/>
      <c r="I22" s="19" t="n"/>
      <c r="J22" s="36" t="n"/>
      <c r="K22" s="19" t="n"/>
      <c r="L22" s="24">
        <f>IF($A22="","",SUM($F22:$G22))</f>
        <v/>
      </c>
      <c r="M22" s="25">
        <f>IF($A22="","",IFERROR(VLOOKUP($C22,'Parameter'!$A$5:$B$8,2,FALSE),""))</f>
        <v/>
      </c>
      <c r="N22" s="24">
        <f>IF($A22="","",IF($M22="","",IFERROR($L22*$M22,"")))</f>
        <v/>
      </c>
      <c r="O22" s="24">
        <f>IF($A22="","",IFERROR(VLOOKUP($D22,'Parameter'!$E$5:$G$8,2,FALSE)+$J22*VLOOKUP($D22,'Parameter'!$E$5:$G$8,3,FALSE),""))</f>
        <v/>
      </c>
      <c r="P22" s="24">
        <f>IF($A22="","",IF(OR($M22="",$O22=""),"",SUM($H22,$I22,$K22,$N22,$O22)))</f>
        <v/>
      </c>
      <c r="Q22" s="24">
        <f>IF($A22="","",IF($P22="","",$L22-$P22))</f>
        <v/>
      </c>
      <c r="R22" s="25">
        <f>IF($A22="","",IFERROR($Q22/$L22,""))</f>
        <v/>
      </c>
      <c r="S22" s="25">
        <f>IF($A22="","",IF($R22="","",$R22-'Parameter'!$B$14))</f>
        <v/>
      </c>
      <c r="T22" s="26">
        <f>IF($A22="","",IF(OR($B22="",$C22="",$D22="",$E22="",$F22="",$G22="",$H22="",$I22="",$J22="",$K22="",$M22="",$O22="",COUNTIF('Parameter'!$I$5:$I$7,$E22)=0),"Eingabe prüfen",IF($E22='Parameter'!$I$7,"Storniert",IF($E22='Parameter'!$I$6,"Offen",IF($Q22&lt;0,"Negativer DB",IF($J22&gt;'Parameter'!$B$19,"Distanz prüfen",IF($R22&lt;'Parameter'!$B$14,"DB unter Ziel","OK")))))))</f>
        <v/>
      </c>
    </row>
    <row r="23">
      <c r="A23" s="17" t="n"/>
      <c r="B23" s="18" t="n"/>
      <c r="C23" s="17" t="n"/>
      <c r="D23" s="17" t="n"/>
      <c r="E23" s="17" t="n"/>
      <c r="F23" s="19" t="n"/>
      <c r="G23" s="19" t="n"/>
      <c r="H23" s="19" t="n"/>
      <c r="I23" s="19" t="n"/>
      <c r="J23" s="36" t="n"/>
      <c r="K23" s="19" t="n"/>
      <c r="L23" s="21">
        <f>IF($A23="","",SUM($F23:$G23))</f>
        <v/>
      </c>
      <c r="M23" s="22">
        <f>IF($A23="","",IFERROR(VLOOKUP($C23,'Parameter'!$A$5:$B$8,2,FALSE),""))</f>
        <v/>
      </c>
      <c r="N23" s="21">
        <f>IF($A23="","",IF($M23="","",IFERROR($L23*$M23,"")))</f>
        <v/>
      </c>
      <c r="O23" s="21">
        <f>IF($A23="","",IFERROR(VLOOKUP($D23,'Parameter'!$E$5:$G$8,2,FALSE)+$J23*VLOOKUP($D23,'Parameter'!$E$5:$G$8,3,FALSE),""))</f>
        <v/>
      </c>
      <c r="P23" s="21">
        <f>IF($A23="","",IF(OR($M23="",$O23=""),"",SUM($H23,$I23,$K23,$N23,$O23)))</f>
        <v/>
      </c>
      <c r="Q23" s="21">
        <f>IF($A23="","",IF($P23="","",$L23-$P23))</f>
        <v/>
      </c>
      <c r="R23" s="22">
        <f>IF($A23="","",IFERROR($Q23/$L23,""))</f>
        <v/>
      </c>
      <c r="S23" s="22">
        <f>IF($A23="","",IF($R23="","",$R23-'Parameter'!$B$14))</f>
        <v/>
      </c>
      <c r="T23" s="23">
        <f>IF($A23="","",IF(OR($B23="",$C23="",$D23="",$E23="",$F23="",$G23="",$H23="",$I23="",$J23="",$K23="",$M23="",$O23="",COUNTIF('Parameter'!$I$5:$I$7,$E23)=0),"Eingabe prüfen",IF($E23='Parameter'!$I$7,"Storniert",IF($E23='Parameter'!$I$6,"Offen",IF($Q23&lt;0,"Negativer DB",IF($J23&gt;'Parameter'!$B$19,"Distanz prüfen",IF($R23&lt;'Parameter'!$B$14,"DB unter Ziel","OK")))))))</f>
        <v/>
      </c>
    </row>
    <row r="24">
      <c r="A24" s="17" t="n"/>
      <c r="B24" s="18" t="n"/>
      <c r="C24" s="17" t="n"/>
      <c r="D24" s="17" t="n"/>
      <c r="E24" s="17" t="n"/>
      <c r="F24" s="19" t="n"/>
      <c r="G24" s="19" t="n"/>
      <c r="H24" s="19" t="n"/>
      <c r="I24" s="19" t="n"/>
      <c r="J24" s="36" t="n"/>
      <c r="K24" s="19" t="n"/>
      <c r="L24" s="24">
        <f>IF($A24="","",SUM($F24:$G24))</f>
        <v/>
      </c>
      <c r="M24" s="25">
        <f>IF($A24="","",IFERROR(VLOOKUP($C24,'Parameter'!$A$5:$B$8,2,FALSE),""))</f>
        <v/>
      </c>
      <c r="N24" s="24">
        <f>IF($A24="","",IF($M24="","",IFERROR($L24*$M24,"")))</f>
        <v/>
      </c>
      <c r="O24" s="24">
        <f>IF($A24="","",IFERROR(VLOOKUP($D24,'Parameter'!$E$5:$G$8,2,FALSE)+$J24*VLOOKUP($D24,'Parameter'!$E$5:$G$8,3,FALSE),""))</f>
        <v/>
      </c>
      <c r="P24" s="24">
        <f>IF($A24="","",IF(OR($M24="",$O24=""),"",SUM($H24,$I24,$K24,$N24,$O24)))</f>
        <v/>
      </c>
      <c r="Q24" s="24">
        <f>IF($A24="","",IF($P24="","",$L24-$P24))</f>
        <v/>
      </c>
      <c r="R24" s="25">
        <f>IF($A24="","",IFERROR($Q24/$L24,""))</f>
        <v/>
      </c>
      <c r="S24" s="25">
        <f>IF($A24="","",IF($R24="","",$R24-'Parameter'!$B$14))</f>
        <v/>
      </c>
      <c r="T24" s="26">
        <f>IF($A24="","",IF(OR($B24="",$C24="",$D24="",$E24="",$F24="",$G24="",$H24="",$I24="",$J24="",$K24="",$M24="",$O24="",COUNTIF('Parameter'!$I$5:$I$7,$E24)=0),"Eingabe prüfen",IF($E24='Parameter'!$I$7,"Storniert",IF($E24='Parameter'!$I$6,"Offen",IF($Q24&lt;0,"Negativer DB",IF($J24&gt;'Parameter'!$B$19,"Distanz prüfen",IF($R24&lt;'Parameter'!$B$14,"DB unter Ziel","OK")))))))</f>
        <v/>
      </c>
    </row>
    <row r="25">
      <c r="A25" s="17" t="n"/>
      <c r="B25" s="18" t="n"/>
      <c r="C25" s="17" t="n"/>
      <c r="D25" s="17" t="n"/>
      <c r="E25" s="17" t="n"/>
      <c r="F25" s="19" t="n"/>
      <c r="G25" s="19" t="n"/>
      <c r="H25" s="19" t="n"/>
      <c r="I25" s="19" t="n"/>
      <c r="J25" s="36" t="n"/>
      <c r="K25" s="19" t="n"/>
      <c r="L25" s="21">
        <f>IF($A25="","",SUM($F25:$G25))</f>
        <v/>
      </c>
      <c r="M25" s="22">
        <f>IF($A25="","",IFERROR(VLOOKUP($C25,'Parameter'!$A$5:$B$8,2,FALSE),""))</f>
        <v/>
      </c>
      <c r="N25" s="21">
        <f>IF($A25="","",IF($M25="","",IFERROR($L25*$M25,"")))</f>
        <v/>
      </c>
      <c r="O25" s="21">
        <f>IF($A25="","",IFERROR(VLOOKUP($D25,'Parameter'!$E$5:$G$8,2,FALSE)+$J25*VLOOKUP($D25,'Parameter'!$E$5:$G$8,3,FALSE),""))</f>
        <v/>
      </c>
      <c r="P25" s="21">
        <f>IF($A25="","",IF(OR($M25="",$O25=""),"",SUM($H25,$I25,$K25,$N25,$O25)))</f>
        <v/>
      </c>
      <c r="Q25" s="21">
        <f>IF($A25="","",IF($P25="","",$L25-$P25))</f>
        <v/>
      </c>
      <c r="R25" s="22">
        <f>IF($A25="","",IFERROR($Q25/$L25,""))</f>
        <v/>
      </c>
      <c r="S25" s="22">
        <f>IF($A25="","",IF($R25="","",$R25-'Parameter'!$B$14))</f>
        <v/>
      </c>
      <c r="T25" s="23">
        <f>IF($A25="","",IF(OR($B25="",$C25="",$D25="",$E25="",$F25="",$G25="",$H25="",$I25="",$J25="",$K25="",$M25="",$O25="",COUNTIF('Parameter'!$I$5:$I$7,$E25)=0),"Eingabe prüfen",IF($E25='Parameter'!$I$7,"Storniert",IF($E25='Parameter'!$I$6,"Offen",IF($Q25&lt;0,"Negativer DB",IF($J25&gt;'Parameter'!$B$19,"Distanz prüfen",IF($R25&lt;'Parameter'!$B$14,"DB unter Ziel","OK")))))))</f>
        <v/>
      </c>
    </row>
    <row r="26">
      <c r="A26" s="17" t="n"/>
      <c r="B26" s="18" t="n"/>
      <c r="C26" s="17" t="n"/>
      <c r="D26" s="17" t="n"/>
      <c r="E26" s="17" t="n"/>
      <c r="F26" s="19" t="n"/>
      <c r="G26" s="19" t="n"/>
      <c r="H26" s="19" t="n"/>
      <c r="I26" s="19" t="n"/>
      <c r="J26" s="36" t="n"/>
      <c r="K26" s="19" t="n"/>
      <c r="L26" s="24">
        <f>IF($A26="","",SUM($F26:$G26))</f>
        <v/>
      </c>
      <c r="M26" s="25">
        <f>IF($A26="","",IFERROR(VLOOKUP($C26,'Parameter'!$A$5:$B$8,2,FALSE),""))</f>
        <v/>
      </c>
      <c r="N26" s="24">
        <f>IF($A26="","",IF($M26="","",IFERROR($L26*$M26,"")))</f>
        <v/>
      </c>
      <c r="O26" s="24">
        <f>IF($A26="","",IFERROR(VLOOKUP($D26,'Parameter'!$E$5:$G$8,2,FALSE)+$J26*VLOOKUP($D26,'Parameter'!$E$5:$G$8,3,FALSE),""))</f>
        <v/>
      </c>
      <c r="P26" s="24">
        <f>IF($A26="","",IF(OR($M26="",$O26=""),"",SUM($H26,$I26,$K26,$N26,$O26)))</f>
        <v/>
      </c>
      <c r="Q26" s="24">
        <f>IF($A26="","",IF($P26="","",$L26-$P26))</f>
        <v/>
      </c>
      <c r="R26" s="25">
        <f>IF($A26="","",IFERROR($Q26/$L26,""))</f>
        <v/>
      </c>
      <c r="S26" s="25">
        <f>IF($A26="","",IF($R26="","",$R26-'Parameter'!$B$14))</f>
        <v/>
      </c>
      <c r="T26" s="26">
        <f>IF($A26="","",IF(OR($B26="",$C26="",$D26="",$E26="",$F26="",$G26="",$H26="",$I26="",$J26="",$K26="",$M26="",$O26="",COUNTIF('Parameter'!$I$5:$I$7,$E26)=0),"Eingabe prüfen",IF($E26='Parameter'!$I$7,"Storniert",IF($E26='Parameter'!$I$6,"Offen",IF($Q26&lt;0,"Negativer DB",IF($J26&gt;'Parameter'!$B$19,"Distanz prüfen",IF($R26&lt;'Parameter'!$B$14,"DB unter Ziel","OK")))))))</f>
        <v/>
      </c>
    </row>
    <row r="27">
      <c r="A27" s="17" t="n"/>
      <c r="B27" s="18" t="n"/>
      <c r="C27" s="17" t="n"/>
      <c r="D27" s="17" t="n"/>
      <c r="E27" s="17" t="n"/>
      <c r="F27" s="19" t="n"/>
      <c r="G27" s="19" t="n"/>
      <c r="H27" s="19" t="n"/>
      <c r="I27" s="19" t="n"/>
      <c r="J27" s="36" t="n"/>
      <c r="K27" s="19" t="n"/>
      <c r="L27" s="21">
        <f>IF($A27="","",SUM($F27:$G27))</f>
        <v/>
      </c>
      <c r="M27" s="22">
        <f>IF($A27="","",IFERROR(VLOOKUP($C27,'Parameter'!$A$5:$B$8,2,FALSE),""))</f>
        <v/>
      </c>
      <c r="N27" s="21">
        <f>IF($A27="","",IF($M27="","",IFERROR($L27*$M27,"")))</f>
        <v/>
      </c>
      <c r="O27" s="21">
        <f>IF($A27="","",IFERROR(VLOOKUP($D27,'Parameter'!$E$5:$G$8,2,FALSE)+$J27*VLOOKUP($D27,'Parameter'!$E$5:$G$8,3,FALSE),""))</f>
        <v/>
      </c>
      <c r="P27" s="21">
        <f>IF($A27="","",IF(OR($M27="",$O27=""),"",SUM($H27,$I27,$K27,$N27,$O27)))</f>
        <v/>
      </c>
      <c r="Q27" s="21">
        <f>IF($A27="","",IF($P27="","",$L27-$P27))</f>
        <v/>
      </c>
      <c r="R27" s="22">
        <f>IF($A27="","",IFERROR($Q27/$L27,""))</f>
        <v/>
      </c>
      <c r="S27" s="22">
        <f>IF($A27="","",IF($R27="","",$R27-'Parameter'!$B$14))</f>
        <v/>
      </c>
      <c r="T27" s="23">
        <f>IF($A27="","",IF(OR($B27="",$C27="",$D27="",$E27="",$F27="",$G27="",$H27="",$I27="",$J27="",$K27="",$M27="",$O27="",COUNTIF('Parameter'!$I$5:$I$7,$E27)=0),"Eingabe prüfen",IF($E27='Parameter'!$I$7,"Storniert",IF($E27='Parameter'!$I$6,"Offen",IF($Q27&lt;0,"Negativer DB",IF($J27&gt;'Parameter'!$B$19,"Distanz prüfen",IF($R27&lt;'Parameter'!$B$14,"DB unter Ziel","OK")))))))</f>
        <v/>
      </c>
    </row>
    <row r="28">
      <c r="A28" s="17" t="n"/>
      <c r="B28" s="18" t="n"/>
      <c r="C28" s="17" t="n"/>
      <c r="D28" s="17" t="n"/>
      <c r="E28" s="17" t="n"/>
      <c r="F28" s="19" t="n"/>
      <c r="G28" s="19" t="n"/>
      <c r="H28" s="19" t="n"/>
      <c r="I28" s="19" t="n"/>
      <c r="J28" s="36" t="n"/>
      <c r="K28" s="19" t="n"/>
      <c r="L28" s="24">
        <f>IF($A28="","",SUM($F28:$G28))</f>
        <v/>
      </c>
      <c r="M28" s="25">
        <f>IF($A28="","",IFERROR(VLOOKUP($C28,'Parameter'!$A$5:$B$8,2,FALSE),""))</f>
        <v/>
      </c>
      <c r="N28" s="24">
        <f>IF($A28="","",IF($M28="","",IFERROR($L28*$M28,"")))</f>
        <v/>
      </c>
      <c r="O28" s="24">
        <f>IF($A28="","",IFERROR(VLOOKUP($D28,'Parameter'!$E$5:$G$8,2,FALSE)+$J28*VLOOKUP($D28,'Parameter'!$E$5:$G$8,3,FALSE),""))</f>
        <v/>
      </c>
      <c r="P28" s="24">
        <f>IF($A28="","",IF(OR($M28="",$O28=""),"",SUM($H28,$I28,$K28,$N28,$O28)))</f>
        <v/>
      </c>
      <c r="Q28" s="24">
        <f>IF($A28="","",IF($P28="","",$L28-$P28))</f>
        <v/>
      </c>
      <c r="R28" s="25">
        <f>IF($A28="","",IFERROR($Q28/$L28,""))</f>
        <v/>
      </c>
      <c r="S28" s="25">
        <f>IF($A28="","",IF($R28="","",$R28-'Parameter'!$B$14))</f>
        <v/>
      </c>
      <c r="T28" s="26">
        <f>IF($A28="","",IF(OR($B28="",$C28="",$D28="",$E28="",$F28="",$G28="",$H28="",$I28="",$J28="",$K28="",$M28="",$O28="",COUNTIF('Parameter'!$I$5:$I$7,$E28)=0),"Eingabe prüfen",IF($E28='Parameter'!$I$7,"Storniert",IF($E28='Parameter'!$I$6,"Offen",IF($Q28&lt;0,"Negativer DB",IF($J28&gt;'Parameter'!$B$19,"Distanz prüfen",IF($R28&lt;'Parameter'!$B$14,"DB unter Ziel","OK")))))))</f>
        <v/>
      </c>
    </row>
    <row r="29">
      <c r="A29" s="17" t="n"/>
      <c r="B29" s="18" t="n"/>
      <c r="C29" s="17" t="n"/>
      <c r="D29" s="17" t="n"/>
      <c r="E29" s="17" t="n"/>
      <c r="F29" s="19" t="n"/>
      <c r="G29" s="19" t="n"/>
      <c r="H29" s="19" t="n"/>
      <c r="I29" s="19" t="n"/>
      <c r="J29" s="36" t="n"/>
      <c r="K29" s="19" t="n"/>
      <c r="L29" s="21">
        <f>IF($A29="","",SUM($F29:$G29))</f>
        <v/>
      </c>
      <c r="M29" s="22">
        <f>IF($A29="","",IFERROR(VLOOKUP($C29,'Parameter'!$A$5:$B$8,2,FALSE),""))</f>
        <v/>
      </c>
      <c r="N29" s="21">
        <f>IF($A29="","",IF($M29="","",IFERROR($L29*$M29,"")))</f>
        <v/>
      </c>
      <c r="O29" s="21">
        <f>IF($A29="","",IFERROR(VLOOKUP($D29,'Parameter'!$E$5:$G$8,2,FALSE)+$J29*VLOOKUP($D29,'Parameter'!$E$5:$G$8,3,FALSE),""))</f>
        <v/>
      </c>
      <c r="P29" s="21">
        <f>IF($A29="","",IF(OR($M29="",$O29=""),"",SUM($H29,$I29,$K29,$N29,$O29)))</f>
        <v/>
      </c>
      <c r="Q29" s="21">
        <f>IF($A29="","",IF($P29="","",$L29-$P29))</f>
        <v/>
      </c>
      <c r="R29" s="22">
        <f>IF($A29="","",IFERROR($Q29/$L29,""))</f>
        <v/>
      </c>
      <c r="S29" s="22">
        <f>IF($A29="","",IF($R29="","",$R29-'Parameter'!$B$14))</f>
        <v/>
      </c>
      <c r="T29" s="23">
        <f>IF($A29="","",IF(OR($B29="",$C29="",$D29="",$E29="",$F29="",$G29="",$H29="",$I29="",$J29="",$K29="",$M29="",$O29="",COUNTIF('Parameter'!$I$5:$I$7,$E29)=0),"Eingabe prüfen",IF($E29='Parameter'!$I$7,"Storniert",IF($E29='Parameter'!$I$6,"Offen",IF($Q29&lt;0,"Negativer DB",IF($J29&gt;'Parameter'!$B$19,"Distanz prüfen",IF($R29&lt;'Parameter'!$B$14,"DB unter Ziel","OK")))))))</f>
        <v/>
      </c>
    </row>
    <row r="30">
      <c r="A30" s="17" t="n"/>
      <c r="B30" s="18" t="n"/>
      <c r="C30" s="17" t="n"/>
      <c r="D30" s="17" t="n"/>
      <c r="E30" s="17" t="n"/>
      <c r="F30" s="19" t="n"/>
      <c r="G30" s="19" t="n"/>
      <c r="H30" s="19" t="n"/>
      <c r="I30" s="19" t="n"/>
      <c r="J30" s="36" t="n"/>
      <c r="K30" s="19" t="n"/>
      <c r="L30" s="24">
        <f>IF($A30="","",SUM($F30:$G30))</f>
        <v/>
      </c>
      <c r="M30" s="25">
        <f>IF($A30="","",IFERROR(VLOOKUP($C30,'Parameter'!$A$5:$B$8,2,FALSE),""))</f>
        <v/>
      </c>
      <c r="N30" s="24">
        <f>IF($A30="","",IF($M30="","",IFERROR($L30*$M30,"")))</f>
        <v/>
      </c>
      <c r="O30" s="24">
        <f>IF($A30="","",IFERROR(VLOOKUP($D30,'Parameter'!$E$5:$G$8,2,FALSE)+$J30*VLOOKUP($D30,'Parameter'!$E$5:$G$8,3,FALSE),""))</f>
        <v/>
      </c>
      <c r="P30" s="24">
        <f>IF($A30="","",IF(OR($M30="",$O30=""),"",SUM($H30,$I30,$K30,$N30,$O30)))</f>
        <v/>
      </c>
      <c r="Q30" s="24">
        <f>IF($A30="","",IF($P30="","",$L30-$P30))</f>
        <v/>
      </c>
      <c r="R30" s="25">
        <f>IF($A30="","",IFERROR($Q30/$L30,""))</f>
        <v/>
      </c>
      <c r="S30" s="25">
        <f>IF($A30="","",IF($R30="","",$R30-'Parameter'!$B$14))</f>
        <v/>
      </c>
      <c r="T30" s="26">
        <f>IF($A30="","",IF(OR($B30="",$C30="",$D30="",$E30="",$F30="",$G30="",$H30="",$I30="",$J30="",$K30="",$M30="",$O30="",COUNTIF('Parameter'!$I$5:$I$7,$E30)=0),"Eingabe prüfen",IF($E30='Parameter'!$I$7,"Storniert",IF($E30='Parameter'!$I$6,"Offen",IF($Q30&lt;0,"Negativer DB",IF($J30&gt;'Parameter'!$B$19,"Distanz prüfen",IF($R30&lt;'Parameter'!$B$14,"DB unter Ziel","OK")))))))</f>
        <v/>
      </c>
    </row>
    <row r="31">
      <c r="A31" s="17" t="n"/>
      <c r="B31" s="18" t="n"/>
      <c r="C31" s="17" t="n"/>
      <c r="D31" s="17" t="n"/>
      <c r="E31" s="17" t="n"/>
      <c r="F31" s="19" t="n"/>
      <c r="G31" s="19" t="n"/>
      <c r="H31" s="19" t="n"/>
      <c r="I31" s="19" t="n"/>
      <c r="J31" s="36" t="n"/>
      <c r="K31" s="19" t="n"/>
      <c r="L31" s="21">
        <f>IF($A31="","",SUM($F31:$G31))</f>
        <v/>
      </c>
      <c r="M31" s="22">
        <f>IF($A31="","",IFERROR(VLOOKUP($C31,'Parameter'!$A$5:$B$8,2,FALSE),""))</f>
        <v/>
      </c>
      <c r="N31" s="21">
        <f>IF($A31="","",IF($M31="","",IFERROR($L31*$M31,"")))</f>
        <v/>
      </c>
      <c r="O31" s="21">
        <f>IF($A31="","",IFERROR(VLOOKUP($D31,'Parameter'!$E$5:$G$8,2,FALSE)+$J31*VLOOKUP($D31,'Parameter'!$E$5:$G$8,3,FALSE),""))</f>
        <v/>
      </c>
      <c r="P31" s="21">
        <f>IF($A31="","",IF(OR($M31="",$O31=""),"",SUM($H31,$I31,$K31,$N31,$O31)))</f>
        <v/>
      </c>
      <c r="Q31" s="21">
        <f>IF($A31="","",IF($P31="","",$L31-$P31))</f>
        <v/>
      </c>
      <c r="R31" s="22">
        <f>IF($A31="","",IFERROR($Q31/$L31,""))</f>
        <v/>
      </c>
      <c r="S31" s="22">
        <f>IF($A31="","",IF($R31="","",$R31-'Parameter'!$B$14))</f>
        <v/>
      </c>
      <c r="T31" s="23">
        <f>IF($A31="","",IF(OR($B31="",$C31="",$D31="",$E31="",$F31="",$G31="",$H31="",$I31="",$J31="",$K31="",$M31="",$O31="",COUNTIF('Parameter'!$I$5:$I$7,$E31)=0),"Eingabe prüfen",IF($E31='Parameter'!$I$7,"Storniert",IF($E31='Parameter'!$I$6,"Offen",IF($Q31&lt;0,"Negativer DB",IF($J31&gt;'Parameter'!$B$19,"Distanz prüfen",IF($R31&lt;'Parameter'!$B$14,"DB unter Ziel","OK")))))))</f>
        <v/>
      </c>
    </row>
    <row r="32">
      <c r="A32" s="17" t="n"/>
      <c r="B32" s="18" t="n"/>
      <c r="C32" s="17" t="n"/>
      <c r="D32" s="17" t="n"/>
      <c r="E32" s="17" t="n"/>
      <c r="F32" s="19" t="n"/>
      <c r="G32" s="19" t="n"/>
      <c r="H32" s="19" t="n"/>
      <c r="I32" s="19" t="n"/>
      <c r="J32" s="36" t="n"/>
      <c r="K32" s="19" t="n"/>
      <c r="L32" s="24">
        <f>IF($A32="","",SUM($F32:$G32))</f>
        <v/>
      </c>
      <c r="M32" s="25">
        <f>IF($A32="","",IFERROR(VLOOKUP($C32,'Parameter'!$A$5:$B$8,2,FALSE),""))</f>
        <v/>
      </c>
      <c r="N32" s="24">
        <f>IF($A32="","",IF($M32="","",IFERROR($L32*$M32,"")))</f>
        <v/>
      </c>
      <c r="O32" s="24">
        <f>IF($A32="","",IFERROR(VLOOKUP($D32,'Parameter'!$E$5:$G$8,2,FALSE)+$J32*VLOOKUP($D32,'Parameter'!$E$5:$G$8,3,FALSE),""))</f>
        <v/>
      </c>
      <c r="P32" s="24">
        <f>IF($A32="","",IF(OR($M32="",$O32=""),"",SUM($H32,$I32,$K32,$N32,$O32)))</f>
        <v/>
      </c>
      <c r="Q32" s="24">
        <f>IF($A32="","",IF($P32="","",$L32-$P32))</f>
        <v/>
      </c>
      <c r="R32" s="25">
        <f>IF($A32="","",IFERROR($Q32/$L32,""))</f>
        <v/>
      </c>
      <c r="S32" s="25">
        <f>IF($A32="","",IF($R32="","",$R32-'Parameter'!$B$14))</f>
        <v/>
      </c>
      <c r="T32" s="26">
        <f>IF($A32="","",IF(OR($B32="",$C32="",$D32="",$E32="",$F32="",$G32="",$H32="",$I32="",$J32="",$K32="",$M32="",$O32="",COUNTIF('Parameter'!$I$5:$I$7,$E32)=0),"Eingabe prüfen",IF($E32='Parameter'!$I$7,"Storniert",IF($E32='Parameter'!$I$6,"Offen",IF($Q32&lt;0,"Negativer DB",IF($J32&gt;'Parameter'!$B$19,"Distanz prüfen",IF($R32&lt;'Parameter'!$B$14,"DB unter Ziel","OK")))))))</f>
        <v/>
      </c>
    </row>
    <row r="33">
      <c r="A33" s="17" t="n"/>
      <c r="B33" s="18" t="n"/>
      <c r="C33" s="17" t="n"/>
      <c r="D33" s="17" t="n"/>
      <c r="E33" s="17" t="n"/>
      <c r="F33" s="19" t="n"/>
      <c r="G33" s="19" t="n"/>
      <c r="H33" s="19" t="n"/>
      <c r="I33" s="19" t="n"/>
      <c r="J33" s="36" t="n"/>
      <c r="K33" s="19" t="n"/>
      <c r="L33" s="21">
        <f>IF($A33="","",SUM($F33:$G33))</f>
        <v/>
      </c>
      <c r="M33" s="22">
        <f>IF($A33="","",IFERROR(VLOOKUP($C33,'Parameter'!$A$5:$B$8,2,FALSE),""))</f>
        <v/>
      </c>
      <c r="N33" s="21">
        <f>IF($A33="","",IF($M33="","",IFERROR($L33*$M33,"")))</f>
        <v/>
      </c>
      <c r="O33" s="21">
        <f>IF($A33="","",IFERROR(VLOOKUP($D33,'Parameter'!$E$5:$G$8,2,FALSE)+$J33*VLOOKUP($D33,'Parameter'!$E$5:$G$8,3,FALSE),""))</f>
        <v/>
      </c>
      <c r="P33" s="21">
        <f>IF($A33="","",IF(OR($M33="",$O33=""),"",SUM($H33,$I33,$K33,$N33,$O33)))</f>
        <v/>
      </c>
      <c r="Q33" s="21">
        <f>IF($A33="","",IF($P33="","",$L33-$P33))</f>
        <v/>
      </c>
      <c r="R33" s="22">
        <f>IF($A33="","",IFERROR($Q33/$L33,""))</f>
        <v/>
      </c>
      <c r="S33" s="22">
        <f>IF($A33="","",IF($R33="","",$R33-'Parameter'!$B$14))</f>
        <v/>
      </c>
      <c r="T33" s="23">
        <f>IF($A33="","",IF(OR($B33="",$C33="",$D33="",$E33="",$F33="",$G33="",$H33="",$I33="",$J33="",$K33="",$M33="",$O33="",COUNTIF('Parameter'!$I$5:$I$7,$E33)=0),"Eingabe prüfen",IF($E33='Parameter'!$I$7,"Storniert",IF($E33='Parameter'!$I$6,"Offen",IF($Q33&lt;0,"Negativer DB",IF($J33&gt;'Parameter'!$B$19,"Distanz prüfen",IF($R33&lt;'Parameter'!$B$14,"DB unter Ziel","OK")))))))</f>
        <v/>
      </c>
    </row>
    <row r="34">
      <c r="A34" s="17" t="n"/>
      <c r="B34" s="18" t="n"/>
      <c r="C34" s="17" t="n"/>
      <c r="D34" s="17" t="n"/>
      <c r="E34" s="17" t="n"/>
      <c r="F34" s="19" t="n"/>
      <c r="G34" s="19" t="n"/>
      <c r="H34" s="19" t="n"/>
      <c r="I34" s="19" t="n"/>
      <c r="J34" s="36" t="n"/>
      <c r="K34" s="19" t="n"/>
      <c r="L34" s="24">
        <f>IF($A34="","",SUM($F34:$G34))</f>
        <v/>
      </c>
      <c r="M34" s="25">
        <f>IF($A34="","",IFERROR(VLOOKUP($C34,'Parameter'!$A$5:$B$8,2,FALSE),""))</f>
        <v/>
      </c>
      <c r="N34" s="24">
        <f>IF($A34="","",IF($M34="","",IFERROR($L34*$M34,"")))</f>
        <v/>
      </c>
      <c r="O34" s="24">
        <f>IF($A34="","",IFERROR(VLOOKUP($D34,'Parameter'!$E$5:$G$8,2,FALSE)+$J34*VLOOKUP($D34,'Parameter'!$E$5:$G$8,3,FALSE),""))</f>
        <v/>
      </c>
      <c r="P34" s="24">
        <f>IF($A34="","",IF(OR($M34="",$O34=""),"",SUM($H34,$I34,$K34,$N34,$O34)))</f>
        <v/>
      </c>
      <c r="Q34" s="24">
        <f>IF($A34="","",IF($P34="","",$L34-$P34))</f>
        <v/>
      </c>
      <c r="R34" s="25">
        <f>IF($A34="","",IFERROR($Q34/$L34,""))</f>
        <v/>
      </c>
      <c r="S34" s="25">
        <f>IF($A34="","",IF($R34="","",$R34-'Parameter'!$B$14))</f>
        <v/>
      </c>
      <c r="T34" s="26">
        <f>IF($A34="","",IF(OR($B34="",$C34="",$D34="",$E34="",$F34="",$G34="",$H34="",$I34="",$J34="",$K34="",$M34="",$O34="",COUNTIF('Parameter'!$I$5:$I$7,$E34)=0),"Eingabe prüfen",IF($E34='Parameter'!$I$7,"Storniert",IF($E34='Parameter'!$I$6,"Offen",IF($Q34&lt;0,"Negativer DB",IF($J34&gt;'Parameter'!$B$19,"Distanz prüfen",IF($R34&lt;'Parameter'!$B$14,"DB unter Ziel","OK")))))))</f>
        <v/>
      </c>
    </row>
    <row r="35">
      <c r="A35" s="17" t="n"/>
      <c r="B35" s="18" t="n"/>
      <c r="C35" s="17" t="n"/>
      <c r="D35" s="17" t="n"/>
      <c r="E35" s="17" t="n"/>
      <c r="F35" s="19" t="n"/>
      <c r="G35" s="19" t="n"/>
      <c r="H35" s="19" t="n"/>
      <c r="I35" s="19" t="n"/>
      <c r="J35" s="36" t="n"/>
      <c r="K35" s="19" t="n"/>
      <c r="L35" s="21">
        <f>IF($A35="","",SUM($F35:$G35))</f>
        <v/>
      </c>
      <c r="M35" s="22">
        <f>IF($A35="","",IFERROR(VLOOKUP($C35,'Parameter'!$A$5:$B$8,2,FALSE),""))</f>
        <v/>
      </c>
      <c r="N35" s="21">
        <f>IF($A35="","",IF($M35="","",IFERROR($L35*$M35,"")))</f>
        <v/>
      </c>
      <c r="O35" s="21">
        <f>IF($A35="","",IFERROR(VLOOKUP($D35,'Parameter'!$E$5:$G$8,2,FALSE)+$J35*VLOOKUP($D35,'Parameter'!$E$5:$G$8,3,FALSE),""))</f>
        <v/>
      </c>
      <c r="P35" s="21">
        <f>IF($A35="","",IF(OR($M35="",$O35=""),"",SUM($H35,$I35,$K35,$N35,$O35)))</f>
        <v/>
      </c>
      <c r="Q35" s="21">
        <f>IF($A35="","",IF($P35="","",$L35-$P35))</f>
        <v/>
      </c>
      <c r="R35" s="22">
        <f>IF($A35="","",IFERROR($Q35/$L35,""))</f>
        <v/>
      </c>
      <c r="S35" s="22">
        <f>IF($A35="","",IF($R35="","",$R35-'Parameter'!$B$14))</f>
        <v/>
      </c>
      <c r="T35" s="23">
        <f>IF($A35="","",IF(OR($B35="",$C35="",$D35="",$E35="",$F35="",$G35="",$H35="",$I35="",$J35="",$K35="",$M35="",$O35="",COUNTIF('Parameter'!$I$5:$I$7,$E35)=0),"Eingabe prüfen",IF($E35='Parameter'!$I$7,"Storniert",IF($E35='Parameter'!$I$6,"Offen",IF($Q35&lt;0,"Negativer DB",IF($J35&gt;'Parameter'!$B$19,"Distanz prüfen",IF($R35&lt;'Parameter'!$B$14,"DB unter Ziel","OK")))))))</f>
        <v/>
      </c>
    </row>
    <row r="36">
      <c r="A36" s="17" t="n"/>
      <c r="B36" s="18" t="n"/>
      <c r="C36" s="17" t="n"/>
      <c r="D36" s="17" t="n"/>
      <c r="E36" s="17" t="n"/>
      <c r="F36" s="19" t="n"/>
      <c r="G36" s="19" t="n"/>
      <c r="H36" s="19" t="n"/>
      <c r="I36" s="19" t="n"/>
      <c r="J36" s="36" t="n"/>
      <c r="K36" s="19" t="n"/>
      <c r="L36" s="24">
        <f>IF($A36="","",SUM($F36:$G36))</f>
        <v/>
      </c>
      <c r="M36" s="25">
        <f>IF($A36="","",IFERROR(VLOOKUP($C36,'Parameter'!$A$5:$B$8,2,FALSE),""))</f>
        <v/>
      </c>
      <c r="N36" s="24">
        <f>IF($A36="","",IF($M36="","",IFERROR($L36*$M36,"")))</f>
        <v/>
      </c>
      <c r="O36" s="24">
        <f>IF($A36="","",IFERROR(VLOOKUP($D36,'Parameter'!$E$5:$G$8,2,FALSE)+$J36*VLOOKUP($D36,'Parameter'!$E$5:$G$8,3,FALSE),""))</f>
        <v/>
      </c>
      <c r="P36" s="24">
        <f>IF($A36="","",IF(OR($M36="",$O36=""),"",SUM($H36,$I36,$K36,$N36,$O36)))</f>
        <v/>
      </c>
      <c r="Q36" s="24">
        <f>IF($A36="","",IF($P36="","",$L36-$P36))</f>
        <v/>
      </c>
      <c r="R36" s="25">
        <f>IF($A36="","",IFERROR($Q36/$L36,""))</f>
        <v/>
      </c>
      <c r="S36" s="25">
        <f>IF($A36="","",IF($R36="","",$R36-'Parameter'!$B$14))</f>
        <v/>
      </c>
      <c r="T36" s="26">
        <f>IF($A36="","",IF(OR($B36="",$C36="",$D36="",$E36="",$F36="",$G36="",$H36="",$I36="",$J36="",$K36="",$M36="",$O36="",COUNTIF('Parameter'!$I$5:$I$7,$E36)=0),"Eingabe prüfen",IF($E36='Parameter'!$I$7,"Storniert",IF($E36='Parameter'!$I$6,"Offen",IF($Q36&lt;0,"Negativer DB",IF($J36&gt;'Parameter'!$B$19,"Distanz prüfen",IF($R36&lt;'Parameter'!$B$14,"DB unter Ziel","OK")))))))</f>
        <v/>
      </c>
    </row>
    <row r="37">
      <c r="A37" s="17" t="n"/>
      <c r="B37" s="18" t="n"/>
      <c r="C37" s="17" t="n"/>
      <c r="D37" s="17" t="n"/>
      <c r="E37" s="17" t="n"/>
      <c r="F37" s="19" t="n"/>
      <c r="G37" s="19" t="n"/>
      <c r="H37" s="19" t="n"/>
      <c r="I37" s="19" t="n"/>
      <c r="J37" s="36" t="n"/>
      <c r="K37" s="19" t="n"/>
      <c r="L37" s="21">
        <f>IF($A37="","",SUM($F37:$G37))</f>
        <v/>
      </c>
      <c r="M37" s="22">
        <f>IF($A37="","",IFERROR(VLOOKUP($C37,'Parameter'!$A$5:$B$8,2,FALSE),""))</f>
        <v/>
      </c>
      <c r="N37" s="21">
        <f>IF($A37="","",IF($M37="","",IFERROR($L37*$M37,"")))</f>
        <v/>
      </c>
      <c r="O37" s="21">
        <f>IF($A37="","",IFERROR(VLOOKUP($D37,'Parameter'!$E$5:$G$8,2,FALSE)+$J37*VLOOKUP($D37,'Parameter'!$E$5:$G$8,3,FALSE),""))</f>
        <v/>
      </c>
      <c r="P37" s="21">
        <f>IF($A37="","",IF(OR($M37="",$O37=""),"",SUM($H37,$I37,$K37,$N37,$O37)))</f>
        <v/>
      </c>
      <c r="Q37" s="21">
        <f>IF($A37="","",IF($P37="","",$L37-$P37))</f>
        <v/>
      </c>
      <c r="R37" s="22">
        <f>IF($A37="","",IFERROR($Q37/$L37,""))</f>
        <v/>
      </c>
      <c r="S37" s="22">
        <f>IF($A37="","",IF($R37="","",$R37-'Parameter'!$B$14))</f>
        <v/>
      </c>
      <c r="T37" s="23">
        <f>IF($A37="","",IF(OR($B37="",$C37="",$D37="",$E37="",$F37="",$G37="",$H37="",$I37="",$J37="",$K37="",$M37="",$O37="",COUNTIF('Parameter'!$I$5:$I$7,$E37)=0),"Eingabe prüfen",IF($E37='Parameter'!$I$7,"Storniert",IF($E37='Parameter'!$I$6,"Offen",IF($Q37&lt;0,"Negativer DB",IF($J37&gt;'Parameter'!$B$19,"Distanz prüfen",IF($R37&lt;'Parameter'!$B$14,"DB unter Ziel","OK")))))))</f>
        <v/>
      </c>
    </row>
    <row r="38">
      <c r="A38" s="17" t="n"/>
      <c r="B38" s="18" t="n"/>
      <c r="C38" s="17" t="n"/>
      <c r="D38" s="17" t="n"/>
      <c r="E38" s="17" t="n"/>
      <c r="F38" s="19" t="n"/>
      <c r="G38" s="19" t="n"/>
      <c r="H38" s="19" t="n"/>
      <c r="I38" s="19" t="n"/>
      <c r="J38" s="36" t="n"/>
      <c r="K38" s="19" t="n"/>
      <c r="L38" s="24">
        <f>IF($A38="","",SUM($F38:$G38))</f>
        <v/>
      </c>
      <c r="M38" s="25">
        <f>IF($A38="","",IFERROR(VLOOKUP($C38,'Parameter'!$A$5:$B$8,2,FALSE),""))</f>
        <v/>
      </c>
      <c r="N38" s="24">
        <f>IF($A38="","",IF($M38="","",IFERROR($L38*$M38,"")))</f>
        <v/>
      </c>
      <c r="O38" s="24">
        <f>IF($A38="","",IFERROR(VLOOKUP($D38,'Parameter'!$E$5:$G$8,2,FALSE)+$J38*VLOOKUP($D38,'Parameter'!$E$5:$G$8,3,FALSE),""))</f>
        <v/>
      </c>
      <c r="P38" s="24">
        <f>IF($A38="","",IF(OR($M38="",$O38=""),"",SUM($H38,$I38,$K38,$N38,$O38)))</f>
        <v/>
      </c>
      <c r="Q38" s="24">
        <f>IF($A38="","",IF($P38="","",$L38-$P38))</f>
        <v/>
      </c>
      <c r="R38" s="25">
        <f>IF($A38="","",IFERROR($Q38/$L38,""))</f>
        <v/>
      </c>
      <c r="S38" s="25">
        <f>IF($A38="","",IF($R38="","",$R38-'Parameter'!$B$14))</f>
        <v/>
      </c>
      <c r="T38" s="26">
        <f>IF($A38="","",IF(OR($B38="",$C38="",$D38="",$E38="",$F38="",$G38="",$H38="",$I38="",$J38="",$K38="",$M38="",$O38="",COUNTIF('Parameter'!$I$5:$I$7,$E38)=0),"Eingabe prüfen",IF($E38='Parameter'!$I$7,"Storniert",IF($E38='Parameter'!$I$6,"Offen",IF($Q38&lt;0,"Negativer DB",IF($J38&gt;'Parameter'!$B$19,"Distanz prüfen",IF($R38&lt;'Parameter'!$B$14,"DB unter Ziel","OK")))))))</f>
        <v/>
      </c>
    </row>
    <row r="39">
      <c r="A39" s="17" t="n"/>
      <c r="B39" s="18" t="n"/>
      <c r="C39" s="17" t="n"/>
      <c r="D39" s="17" t="n"/>
      <c r="E39" s="17" t="n"/>
      <c r="F39" s="19" t="n"/>
      <c r="G39" s="19" t="n"/>
      <c r="H39" s="19" t="n"/>
      <c r="I39" s="19" t="n"/>
      <c r="J39" s="36" t="n"/>
      <c r="K39" s="19" t="n"/>
      <c r="L39" s="21">
        <f>IF($A39="","",SUM($F39:$G39))</f>
        <v/>
      </c>
      <c r="M39" s="22">
        <f>IF($A39="","",IFERROR(VLOOKUP($C39,'Parameter'!$A$5:$B$8,2,FALSE),""))</f>
        <v/>
      </c>
      <c r="N39" s="21">
        <f>IF($A39="","",IF($M39="","",IFERROR($L39*$M39,"")))</f>
        <v/>
      </c>
      <c r="O39" s="21">
        <f>IF($A39="","",IFERROR(VLOOKUP($D39,'Parameter'!$E$5:$G$8,2,FALSE)+$J39*VLOOKUP($D39,'Parameter'!$E$5:$G$8,3,FALSE),""))</f>
        <v/>
      </c>
      <c r="P39" s="21">
        <f>IF($A39="","",IF(OR($M39="",$O39=""),"",SUM($H39,$I39,$K39,$N39,$O39)))</f>
        <v/>
      </c>
      <c r="Q39" s="21">
        <f>IF($A39="","",IF($P39="","",$L39-$P39))</f>
        <v/>
      </c>
      <c r="R39" s="22">
        <f>IF($A39="","",IFERROR($Q39/$L39,""))</f>
        <v/>
      </c>
      <c r="S39" s="22">
        <f>IF($A39="","",IF($R39="","",$R39-'Parameter'!$B$14))</f>
        <v/>
      </c>
      <c r="T39" s="23">
        <f>IF($A39="","",IF(OR($B39="",$C39="",$D39="",$E39="",$F39="",$G39="",$H39="",$I39="",$J39="",$K39="",$M39="",$O39="",COUNTIF('Parameter'!$I$5:$I$7,$E39)=0),"Eingabe prüfen",IF($E39='Parameter'!$I$7,"Storniert",IF($E39='Parameter'!$I$6,"Offen",IF($Q39&lt;0,"Negativer DB",IF($J39&gt;'Parameter'!$B$19,"Distanz prüfen",IF($R39&lt;'Parameter'!$B$14,"DB unter Ziel","OK")))))))</f>
        <v/>
      </c>
    </row>
    <row r="40">
      <c r="A40" s="17" t="n"/>
      <c r="B40" s="18" t="n"/>
      <c r="C40" s="17" t="n"/>
      <c r="D40" s="17" t="n"/>
      <c r="E40" s="17" t="n"/>
      <c r="F40" s="19" t="n"/>
      <c r="G40" s="19" t="n"/>
      <c r="H40" s="19" t="n"/>
      <c r="I40" s="19" t="n"/>
      <c r="J40" s="36" t="n"/>
      <c r="K40" s="19" t="n"/>
      <c r="L40" s="24">
        <f>IF($A40="","",SUM($F40:$G40))</f>
        <v/>
      </c>
      <c r="M40" s="25">
        <f>IF($A40="","",IFERROR(VLOOKUP($C40,'Parameter'!$A$5:$B$8,2,FALSE),""))</f>
        <v/>
      </c>
      <c r="N40" s="24">
        <f>IF($A40="","",IF($M40="","",IFERROR($L40*$M40,"")))</f>
        <v/>
      </c>
      <c r="O40" s="24">
        <f>IF($A40="","",IFERROR(VLOOKUP($D40,'Parameter'!$E$5:$G$8,2,FALSE)+$J40*VLOOKUP($D40,'Parameter'!$E$5:$G$8,3,FALSE),""))</f>
        <v/>
      </c>
      <c r="P40" s="24">
        <f>IF($A40="","",IF(OR($M40="",$O40=""),"",SUM($H40,$I40,$K40,$N40,$O40)))</f>
        <v/>
      </c>
      <c r="Q40" s="24">
        <f>IF($A40="","",IF($P40="","",$L40-$P40))</f>
        <v/>
      </c>
      <c r="R40" s="25">
        <f>IF($A40="","",IFERROR($Q40/$L40,""))</f>
        <v/>
      </c>
      <c r="S40" s="25">
        <f>IF($A40="","",IF($R40="","",$R40-'Parameter'!$B$14))</f>
        <v/>
      </c>
      <c r="T40" s="26">
        <f>IF($A40="","",IF(OR($B40="",$C40="",$D40="",$E40="",$F40="",$G40="",$H40="",$I40="",$J40="",$K40="",$M40="",$O40="",COUNTIF('Parameter'!$I$5:$I$7,$E40)=0),"Eingabe prüfen",IF($E40='Parameter'!$I$7,"Storniert",IF($E40='Parameter'!$I$6,"Offen",IF($Q40&lt;0,"Negativer DB",IF($J40&gt;'Parameter'!$B$19,"Distanz prüfen",IF($R40&lt;'Parameter'!$B$14,"DB unter Ziel","OK")))))))</f>
        <v/>
      </c>
    </row>
    <row r="41">
      <c r="A41" s="17" t="n"/>
      <c r="B41" s="18" t="n"/>
      <c r="C41" s="17" t="n"/>
      <c r="D41" s="17" t="n"/>
      <c r="E41" s="17" t="n"/>
      <c r="F41" s="19" t="n"/>
      <c r="G41" s="19" t="n"/>
      <c r="H41" s="19" t="n"/>
      <c r="I41" s="19" t="n"/>
      <c r="J41" s="36" t="n"/>
      <c r="K41" s="19" t="n"/>
      <c r="L41" s="21">
        <f>IF($A41="","",SUM($F41:$G41))</f>
        <v/>
      </c>
      <c r="M41" s="22">
        <f>IF($A41="","",IFERROR(VLOOKUP($C41,'Parameter'!$A$5:$B$8,2,FALSE),""))</f>
        <v/>
      </c>
      <c r="N41" s="21">
        <f>IF($A41="","",IF($M41="","",IFERROR($L41*$M41,"")))</f>
        <v/>
      </c>
      <c r="O41" s="21">
        <f>IF($A41="","",IFERROR(VLOOKUP($D41,'Parameter'!$E$5:$G$8,2,FALSE)+$J41*VLOOKUP($D41,'Parameter'!$E$5:$G$8,3,FALSE),""))</f>
        <v/>
      </c>
      <c r="P41" s="21">
        <f>IF($A41="","",IF(OR($M41="",$O41=""),"",SUM($H41,$I41,$K41,$N41,$O41)))</f>
        <v/>
      </c>
      <c r="Q41" s="21">
        <f>IF($A41="","",IF($P41="","",$L41-$P41))</f>
        <v/>
      </c>
      <c r="R41" s="22">
        <f>IF($A41="","",IFERROR($Q41/$L41,""))</f>
        <v/>
      </c>
      <c r="S41" s="22">
        <f>IF($A41="","",IF($R41="","",$R41-'Parameter'!$B$14))</f>
        <v/>
      </c>
      <c r="T41" s="23">
        <f>IF($A41="","",IF(OR($B41="",$C41="",$D41="",$E41="",$F41="",$G41="",$H41="",$I41="",$J41="",$K41="",$M41="",$O41="",COUNTIF('Parameter'!$I$5:$I$7,$E41)=0),"Eingabe prüfen",IF($E41='Parameter'!$I$7,"Storniert",IF($E41='Parameter'!$I$6,"Offen",IF($Q41&lt;0,"Negativer DB",IF($J41&gt;'Parameter'!$B$19,"Distanz prüfen",IF($R41&lt;'Parameter'!$B$14,"DB unter Ziel","OK")))))))</f>
        <v/>
      </c>
    </row>
    <row r="42">
      <c r="A42" s="17" t="n"/>
      <c r="B42" s="18" t="n"/>
      <c r="C42" s="17" t="n"/>
      <c r="D42" s="17" t="n"/>
      <c r="E42" s="17" t="n"/>
      <c r="F42" s="19" t="n"/>
      <c r="G42" s="19" t="n"/>
      <c r="H42" s="19" t="n"/>
      <c r="I42" s="19" t="n"/>
      <c r="J42" s="36" t="n"/>
      <c r="K42" s="19" t="n"/>
      <c r="L42" s="24">
        <f>IF($A42="","",SUM($F42:$G42))</f>
        <v/>
      </c>
      <c r="M42" s="25">
        <f>IF($A42="","",IFERROR(VLOOKUP($C42,'Parameter'!$A$5:$B$8,2,FALSE),""))</f>
        <v/>
      </c>
      <c r="N42" s="24">
        <f>IF($A42="","",IF($M42="","",IFERROR($L42*$M42,"")))</f>
        <v/>
      </c>
      <c r="O42" s="24">
        <f>IF($A42="","",IFERROR(VLOOKUP($D42,'Parameter'!$E$5:$G$8,2,FALSE)+$J42*VLOOKUP($D42,'Parameter'!$E$5:$G$8,3,FALSE),""))</f>
        <v/>
      </c>
      <c r="P42" s="24">
        <f>IF($A42="","",IF(OR($M42="",$O42=""),"",SUM($H42,$I42,$K42,$N42,$O42)))</f>
        <v/>
      </c>
      <c r="Q42" s="24">
        <f>IF($A42="","",IF($P42="","",$L42-$P42))</f>
        <v/>
      </c>
      <c r="R42" s="25">
        <f>IF($A42="","",IFERROR($Q42/$L42,""))</f>
        <v/>
      </c>
      <c r="S42" s="25">
        <f>IF($A42="","",IF($R42="","",$R42-'Parameter'!$B$14))</f>
        <v/>
      </c>
      <c r="T42" s="26">
        <f>IF($A42="","",IF(OR($B42="",$C42="",$D42="",$E42="",$F42="",$G42="",$H42="",$I42="",$J42="",$K42="",$M42="",$O42="",COUNTIF('Parameter'!$I$5:$I$7,$E42)=0),"Eingabe prüfen",IF($E42='Parameter'!$I$7,"Storniert",IF($E42='Parameter'!$I$6,"Offen",IF($Q42&lt;0,"Negativer DB",IF($J42&gt;'Parameter'!$B$19,"Distanz prüfen",IF($R42&lt;'Parameter'!$B$14,"DB unter Ziel","OK")))))))</f>
        <v/>
      </c>
    </row>
    <row r="43">
      <c r="A43" s="17" t="n"/>
      <c r="B43" s="18" t="n"/>
      <c r="C43" s="17" t="n"/>
      <c r="D43" s="17" t="n"/>
      <c r="E43" s="17" t="n"/>
      <c r="F43" s="19" t="n"/>
      <c r="G43" s="19" t="n"/>
      <c r="H43" s="19" t="n"/>
      <c r="I43" s="19" t="n"/>
      <c r="J43" s="36" t="n"/>
      <c r="K43" s="19" t="n"/>
      <c r="L43" s="21">
        <f>IF($A43="","",SUM($F43:$G43))</f>
        <v/>
      </c>
      <c r="M43" s="22">
        <f>IF($A43="","",IFERROR(VLOOKUP($C43,'Parameter'!$A$5:$B$8,2,FALSE),""))</f>
        <v/>
      </c>
      <c r="N43" s="21">
        <f>IF($A43="","",IF($M43="","",IFERROR($L43*$M43,"")))</f>
        <v/>
      </c>
      <c r="O43" s="21">
        <f>IF($A43="","",IFERROR(VLOOKUP($D43,'Parameter'!$E$5:$G$8,2,FALSE)+$J43*VLOOKUP($D43,'Parameter'!$E$5:$G$8,3,FALSE),""))</f>
        <v/>
      </c>
      <c r="P43" s="21">
        <f>IF($A43="","",IF(OR($M43="",$O43=""),"",SUM($H43,$I43,$K43,$N43,$O43)))</f>
        <v/>
      </c>
      <c r="Q43" s="21">
        <f>IF($A43="","",IF($P43="","",$L43-$P43))</f>
        <v/>
      </c>
      <c r="R43" s="22">
        <f>IF($A43="","",IFERROR($Q43/$L43,""))</f>
        <v/>
      </c>
      <c r="S43" s="22">
        <f>IF($A43="","",IF($R43="","",$R43-'Parameter'!$B$14))</f>
        <v/>
      </c>
      <c r="T43" s="23">
        <f>IF($A43="","",IF(OR($B43="",$C43="",$D43="",$E43="",$F43="",$G43="",$H43="",$I43="",$J43="",$K43="",$M43="",$O43="",COUNTIF('Parameter'!$I$5:$I$7,$E43)=0),"Eingabe prüfen",IF($E43='Parameter'!$I$7,"Storniert",IF($E43='Parameter'!$I$6,"Offen",IF($Q43&lt;0,"Negativer DB",IF($J43&gt;'Parameter'!$B$19,"Distanz prüfen",IF($R43&lt;'Parameter'!$B$14,"DB unter Ziel","OK")))))))</f>
        <v/>
      </c>
    </row>
    <row r="44">
      <c r="A44" s="17" t="n"/>
      <c r="B44" s="18" t="n"/>
      <c r="C44" s="17" t="n"/>
      <c r="D44" s="17" t="n"/>
      <c r="E44" s="17" t="n"/>
      <c r="F44" s="19" t="n"/>
      <c r="G44" s="19" t="n"/>
      <c r="H44" s="19" t="n"/>
      <c r="I44" s="19" t="n"/>
      <c r="J44" s="36" t="n"/>
      <c r="K44" s="19" t="n"/>
      <c r="L44" s="24">
        <f>IF($A44="","",SUM($F44:$G44))</f>
        <v/>
      </c>
      <c r="M44" s="25">
        <f>IF($A44="","",IFERROR(VLOOKUP($C44,'Parameter'!$A$5:$B$8,2,FALSE),""))</f>
        <v/>
      </c>
      <c r="N44" s="24">
        <f>IF($A44="","",IF($M44="","",IFERROR($L44*$M44,"")))</f>
        <v/>
      </c>
      <c r="O44" s="24">
        <f>IF($A44="","",IFERROR(VLOOKUP($D44,'Parameter'!$E$5:$G$8,2,FALSE)+$J44*VLOOKUP($D44,'Parameter'!$E$5:$G$8,3,FALSE),""))</f>
        <v/>
      </c>
      <c r="P44" s="24">
        <f>IF($A44="","",IF(OR($M44="",$O44=""),"",SUM($H44,$I44,$K44,$N44,$O44)))</f>
        <v/>
      </c>
      <c r="Q44" s="24">
        <f>IF($A44="","",IF($P44="","",$L44-$P44))</f>
        <v/>
      </c>
      <c r="R44" s="25">
        <f>IF($A44="","",IFERROR($Q44/$L44,""))</f>
        <v/>
      </c>
      <c r="S44" s="25">
        <f>IF($A44="","",IF($R44="","",$R44-'Parameter'!$B$14))</f>
        <v/>
      </c>
      <c r="T44" s="26">
        <f>IF($A44="","",IF(OR($B44="",$C44="",$D44="",$E44="",$F44="",$G44="",$H44="",$I44="",$J44="",$K44="",$M44="",$O44="",COUNTIF('Parameter'!$I$5:$I$7,$E44)=0),"Eingabe prüfen",IF($E44='Parameter'!$I$7,"Storniert",IF($E44='Parameter'!$I$6,"Offen",IF($Q44&lt;0,"Negativer DB",IF($J44&gt;'Parameter'!$B$19,"Distanz prüfen",IF($R44&lt;'Parameter'!$B$14,"DB unter Ziel","OK")))))))</f>
        <v/>
      </c>
    </row>
    <row r="45">
      <c r="A45" s="17" t="n"/>
      <c r="B45" s="18" t="n"/>
      <c r="C45" s="17" t="n"/>
      <c r="D45" s="17" t="n"/>
      <c r="E45" s="17" t="n"/>
      <c r="F45" s="19" t="n"/>
      <c r="G45" s="19" t="n"/>
      <c r="H45" s="19" t="n"/>
      <c r="I45" s="19" t="n"/>
      <c r="J45" s="36" t="n"/>
      <c r="K45" s="19" t="n"/>
      <c r="L45" s="21">
        <f>IF($A45="","",SUM($F45:$G45))</f>
        <v/>
      </c>
      <c r="M45" s="22">
        <f>IF($A45="","",IFERROR(VLOOKUP($C45,'Parameter'!$A$5:$B$8,2,FALSE),""))</f>
        <v/>
      </c>
      <c r="N45" s="21">
        <f>IF($A45="","",IF($M45="","",IFERROR($L45*$M45,"")))</f>
        <v/>
      </c>
      <c r="O45" s="21">
        <f>IF($A45="","",IFERROR(VLOOKUP($D45,'Parameter'!$E$5:$G$8,2,FALSE)+$J45*VLOOKUP($D45,'Parameter'!$E$5:$G$8,3,FALSE),""))</f>
        <v/>
      </c>
      <c r="P45" s="21">
        <f>IF($A45="","",IF(OR($M45="",$O45=""),"",SUM($H45,$I45,$K45,$N45,$O45)))</f>
        <v/>
      </c>
      <c r="Q45" s="21">
        <f>IF($A45="","",IF($P45="","",$L45-$P45))</f>
        <v/>
      </c>
      <c r="R45" s="22">
        <f>IF($A45="","",IFERROR($Q45/$L45,""))</f>
        <v/>
      </c>
      <c r="S45" s="22">
        <f>IF($A45="","",IF($R45="","",$R45-'Parameter'!$B$14))</f>
        <v/>
      </c>
      <c r="T45" s="23">
        <f>IF($A45="","",IF(OR($B45="",$C45="",$D45="",$E45="",$F45="",$G45="",$H45="",$I45="",$J45="",$K45="",$M45="",$O45="",COUNTIF('Parameter'!$I$5:$I$7,$E45)=0),"Eingabe prüfen",IF($E45='Parameter'!$I$7,"Storniert",IF($E45='Parameter'!$I$6,"Offen",IF($Q45&lt;0,"Negativer DB",IF($J45&gt;'Parameter'!$B$19,"Distanz prüfen",IF($R45&lt;'Parameter'!$B$14,"DB unter Ziel","OK")))))))</f>
        <v/>
      </c>
    </row>
    <row r="46">
      <c r="A46" s="17" t="n"/>
      <c r="B46" s="18" t="n"/>
      <c r="C46" s="17" t="n"/>
      <c r="D46" s="17" t="n"/>
      <c r="E46" s="17" t="n"/>
      <c r="F46" s="19" t="n"/>
      <c r="G46" s="19" t="n"/>
      <c r="H46" s="19" t="n"/>
      <c r="I46" s="19" t="n"/>
      <c r="J46" s="36" t="n"/>
      <c r="K46" s="19" t="n"/>
      <c r="L46" s="24">
        <f>IF($A46="","",SUM($F46:$G46))</f>
        <v/>
      </c>
      <c r="M46" s="25">
        <f>IF($A46="","",IFERROR(VLOOKUP($C46,'Parameter'!$A$5:$B$8,2,FALSE),""))</f>
        <v/>
      </c>
      <c r="N46" s="24">
        <f>IF($A46="","",IF($M46="","",IFERROR($L46*$M46,"")))</f>
        <v/>
      </c>
      <c r="O46" s="24">
        <f>IF($A46="","",IFERROR(VLOOKUP($D46,'Parameter'!$E$5:$G$8,2,FALSE)+$J46*VLOOKUP($D46,'Parameter'!$E$5:$G$8,3,FALSE),""))</f>
        <v/>
      </c>
      <c r="P46" s="24">
        <f>IF($A46="","",IF(OR($M46="",$O46=""),"",SUM($H46,$I46,$K46,$N46,$O46)))</f>
        <v/>
      </c>
      <c r="Q46" s="24">
        <f>IF($A46="","",IF($P46="","",$L46-$P46))</f>
        <v/>
      </c>
      <c r="R46" s="25">
        <f>IF($A46="","",IFERROR($Q46/$L46,""))</f>
        <v/>
      </c>
      <c r="S46" s="25">
        <f>IF($A46="","",IF($R46="","",$R46-'Parameter'!$B$14))</f>
        <v/>
      </c>
      <c r="T46" s="26">
        <f>IF($A46="","",IF(OR($B46="",$C46="",$D46="",$E46="",$F46="",$G46="",$H46="",$I46="",$J46="",$K46="",$M46="",$O46="",COUNTIF('Parameter'!$I$5:$I$7,$E46)=0),"Eingabe prüfen",IF($E46='Parameter'!$I$7,"Storniert",IF($E46='Parameter'!$I$6,"Offen",IF($Q46&lt;0,"Negativer DB",IF($J46&gt;'Parameter'!$B$19,"Distanz prüfen",IF($R46&lt;'Parameter'!$B$14,"DB unter Ziel","OK")))))))</f>
        <v/>
      </c>
    </row>
    <row r="47">
      <c r="A47" s="17" t="n"/>
      <c r="B47" s="18" t="n"/>
      <c r="C47" s="17" t="n"/>
      <c r="D47" s="17" t="n"/>
      <c r="E47" s="17" t="n"/>
      <c r="F47" s="19" t="n"/>
      <c r="G47" s="19" t="n"/>
      <c r="H47" s="19" t="n"/>
      <c r="I47" s="19" t="n"/>
      <c r="J47" s="36" t="n"/>
      <c r="K47" s="19" t="n"/>
      <c r="L47" s="21">
        <f>IF($A47="","",SUM($F47:$G47))</f>
        <v/>
      </c>
      <c r="M47" s="22">
        <f>IF($A47="","",IFERROR(VLOOKUP($C47,'Parameter'!$A$5:$B$8,2,FALSE),""))</f>
        <v/>
      </c>
      <c r="N47" s="21">
        <f>IF($A47="","",IF($M47="","",IFERROR($L47*$M47,"")))</f>
        <v/>
      </c>
      <c r="O47" s="21">
        <f>IF($A47="","",IFERROR(VLOOKUP($D47,'Parameter'!$E$5:$G$8,2,FALSE)+$J47*VLOOKUP($D47,'Parameter'!$E$5:$G$8,3,FALSE),""))</f>
        <v/>
      </c>
      <c r="P47" s="21">
        <f>IF($A47="","",IF(OR($M47="",$O47=""),"",SUM($H47,$I47,$K47,$N47,$O47)))</f>
        <v/>
      </c>
      <c r="Q47" s="21">
        <f>IF($A47="","",IF($P47="","",$L47-$P47))</f>
        <v/>
      </c>
      <c r="R47" s="22">
        <f>IF($A47="","",IFERROR($Q47/$L47,""))</f>
        <v/>
      </c>
      <c r="S47" s="22">
        <f>IF($A47="","",IF($R47="","",$R47-'Parameter'!$B$14))</f>
        <v/>
      </c>
      <c r="T47" s="23">
        <f>IF($A47="","",IF(OR($B47="",$C47="",$D47="",$E47="",$F47="",$G47="",$H47="",$I47="",$J47="",$K47="",$M47="",$O47="",COUNTIF('Parameter'!$I$5:$I$7,$E47)=0),"Eingabe prüfen",IF($E47='Parameter'!$I$7,"Storniert",IF($E47='Parameter'!$I$6,"Offen",IF($Q47&lt;0,"Negativer DB",IF($J47&gt;'Parameter'!$B$19,"Distanz prüfen",IF($R47&lt;'Parameter'!$B$14,"DB unter Ziel","OK")))))))</f>
        <v/>
      </c>
    </row>
    <row r="48">
      <c r="A48" s="17" t="n"/>
      <c r="B48" s="18" t="n"/>
      <c r="C48" s="17" t="n"/>
      <c r="D48" s="17" t="n"/>
      <c r="E48" s="17" t="n"/>
      <c r="F48" s="19" t="n"/>
      <c r="G48" s="19" t="n"/>
      <c r="H48" s="19" t="n"/>
      <c r="I48" s="19" t="n"/>
      <c r="J48" s="36" t="n"/>
      <c r="K48" s="19" t="n"/>
      <c r="L48" s="24">
        <f>IF($A48="","",SUM($F48:$G48))</f>
        <v/>
      </c>
      <c r="M48" s="25">
        <f>IF($A48="","",IFERROR(VLOOKUP($C48,'Parameter'!$A$5:$B$8,2,FALSE),""))</f>
        <v/>
      </c>
      <c r="N48" s="24">
        <f>IF($A48="","",IF($M48="","",IFERROR($L48*$M48,"")))</f>
        <v/>
      </c>
      <c r="O48" s="24">
        <f>IF($A48="","",IFERROR(VLOOKUP($D48,'Parameter'!$E$5:$G$8,2,FALSE)+$J48*VLOOKUP($D48,'Parameter'!$E$5:$G$8,3,FALSE),""))</f>
        <v/>
      </c>
      <c r="P48" s="24">
        <f>IF($A48="","",IF(OR($M48="",$O48=""),"",SUM($H48,$I48,$K48,$N48,$O48)))</f>
        <v/>
      </c>
      <c r="Q48" s="24">
        <f>IF($A48="","",IF($P48="","",$L48-$P48))</f>
        <v/>
      </c>
      <c r="R48" s="25">
        <f>IF($A48="","",IFERROR($Q48/$L48,""))</f>
        <v/>
      </c>
      <c r="S48" s="25">
        <f>IF($A48="","",IF($R48="","",$R48-'Parameter'!$B$14))</f>
        <v/>
      </c>
      <c r="T48" s="26">
        <f>IF($A48="","",IF(OR($B48="",$C48="",$D48="",$E48="",$F48="",$G48="",$H48="",$I48="",$J48="",$K48="",$M48="",$O48="",COUNTIF('Parameter'!$I$5:$I$7,$E48)=0),"Eingabe prüfen",IF($E48='Parameter'!$I$7,"Storniert",IF($E48='Parameter'!$I$6,"Offen",IF($Q48&lt;0,"Negativer DB",IF($J48&gt;'Parameter'!$B$19,"Distanz prüfen",IF($R48&lt;'Parameter'!$B$14,"DB unter Ziel","OK")))))))</f>
        <v/>
      </c>
    </row>
    <row r="49">
      <c r="A49" s="17" t="n"/>
      <c r="B49" s="18" t="n"/>
      <c r="C49" s="17" t="n"/>
      <c r="D49" s="17" t="n"/>
      <c r="E49" s="17" t="n"/>
      <c r="F49" s="19" t="n"/>
      <c r="G49" s="19" t="n"/>
      <c r="H49" s="19" t="n"/>
      <c r="I49" s="19" t="n"/>
      <c r="J49" s="36" t="n"/>
      <c r="K49" s="19" t="n"/>
      <c r="L49" s="21">
        <f>IF($A49="","",SUM($F49:$G49))</f>
        <v/>
      </c>
      <c r="M49" s="22">
        <f>IF($A49="","",IFERROR(VLOOKUP($C49,'Parameter'!$A$5:$B$8,2,FALSE),""))</f>
        <v/>
      </c>
      <c r="N49" s="21">
        <f>IF($A49="","",IF($M49="","",IFERROR($L49*$M49,"")))</f>
        <v/>
      </c>
      <c r="O49" s="21">
        <f>IF($A49="","",IFERROR(VLOOKUP($D49,'Parameter'!$E$5:$G$8,2,FALSE)+$J49*VLOOKUP($D49,'Parameter'!$E$5:$G$8,3,FALSE),""))</f>
        <v/>
      </c>
      <c r="P49" s="21">
        <f>IF($A49="","",IF(OR($M49="",$O49=""),"",SUM($H49,$I49,$K49,$N49,$O49)))</f>
        <v/>
      </c>
      <c r="Q49" s="21">
        <f>IF($A49="","",IF($P49="","",$L49-$P49))</f>
        <v/>
      </c>
      <c r="R49" s="22">
        <f>IF($A49="","",IFERROR($Q49/$L49,""))</f>
        <v/>
      </c>
      <c r="S49" s="22">
        <f>IF($A49="","",IF($R49="","",$R49-'Parameter'!$B$14))</f>
        <v/>
      </c>
      <c r="T49" s="23">
        <f>IF($A49="","",IF(OR($B49="",$C49="",$D49="",$E49="",$F49="",$G49="",$H49="",$I49="",$J49="",$K49="",$M49="",$O49="",COUNTIF('Parameter'!$I$5:$I$7,$E49)=0),"Eingabe prüfen",IF($E49='Parameter'!$I$7,"Storniert",IF($E49='Parameter'!$I$6,"Offen",IF($Q49&lt;0,"Negativer DB",IF($J49&gt;'Parameter'!$B$19,"Distanz prüfen",IF($R49&lt;'Parameter'!$B$14,"DB unter Ziel","OK")))))))</f>
        <v/>
      </c>
    </row>
    <row r="50">
      <c r="A50" s="17" t="n"/>
      <c r="B50" s="18" t="n"/>
      <c r="C50" s="17" t="n"/>
      <c r="D50" s="17" t="n"/>
      <c r="E50" s="17" t="n"/>
      <c r="F50" s="19" t="n"/>
      <c r="G50" s="19" t="n"/>
      <c r="H50" s="19" t="n"/>
      <c r="I50" s="19" t="n"/>
      <c r="J50" s="36" t="n"/>
      <c r="K50" s="19" t="n"/>
      <c r="L50" s="24">
        <f>IF($A50="","",SUM($F50:$G50))</f>
        <v/>
      </c>
      <c r="M50" s="25">
        <f>IF($A50="","",IFERROR(VLOOKUP($C50,'Parameter'!$A$5:$B$8,2,FALSE),""))</f>
        <v/>
      </c>
      <c r="N50" s="24">
        <f>IF($A50="","",IF($M50="","",IFERROR($L50*$M50,"")))</f>
        <v/>
      </c>
      <c r="O50" s="24">
        <f>IF($A50="","",IFERROR(VLOOKUP($D50,'Parameter'!$E$5:$G$8,2,FALSE)+$J50*VLOOKUP($D50,'Parameter'!$E$5:$G$8,3,FALSE),""))</f>
        <v/>
      </c>
      <c r="P50" s="24">
        <f>IF($A50="","",IF(OR($M50="",$O50=""),"",SUM($H50,$I50,$K50,$N50,$O50)))</f>
        <v/>
      </c>
      <c r="Q50" s="24">
        <f>IF($A50="","",IF($P50="","",$L50-$P50))</f>
        <v/>
      </c>
      <c r="R50" s="25">
        <f>IF($A50="","",IFERROR($Q50/$L50,""))</f>
        <v/>
      </c>
      <c r="S50" s="25">
        <f>IF($A50="","",IF($R50="","",$R50-'Parameter'!$B$14))</f>
        <v/>
      </c>
      <c r="T50" s="26">
        <f>IF($A50="","",IF(OR($B50="",$C50="",$D50="",$E50="",$F50="",$G50="",$H50="",$I50="",$J50="",$K50="",$M50="",$O50="",COUNTIF('Parameter'!$I$5:$I$7,$E50)=0),"Eingabe prüfen",IF($E50='Parameter'!$I$7,"Storniert",IF($E50='Parameter'!$I$6,"Offen",IF($Q50&lt;0,"Negativer DB",IF($J50&gt;'Parameter'!$B$19,"Distanz prüfen",IF($R50&lt;'Parameter'!$B$14,"DB unter Ziel","OK")))))))</f>
        <v/>
      </c>
    </row>
    <row r="51">
      <c r="A51" s="17" t="n"/>
      <c r="B51" s="18" t="n"/>
      <c r="C51" s="17" t="n"/>
      <c r="D51" s="17" t="n"/>
      <c r="E51" s="17" t="n"/>
      <c r="F51" s="19" t="n"/>
      <c r="G51" s="19" t="n"/>
      <c r="H51" s="19" t="n"/>
      <c r="I51" s="19" t="n"/>
      <c r="J51" s="36" t="n"/>
      <c r="K51" s="19" t="n"/>
      <c r="L51" s="21">
        <f>IF($A51="","",SUM($F51:$G51))</f>
        <v/>
      </c>
      <c r="M51" s="22">
        <f>IF($A51="","",IFERROR(VLOOKUP($C51,'Parameter'!$A$5:$B$8,2,FALSE),""))</f>
        <v/>
      </c>
      <c r="N51" s="21">
        <f>IF($A51="","",IF($M51="","",IFERROR($L51*$M51,"")))</f>
        <v/>
      </c>
      <c r="O51" s="21">
        <f>IF($A51="","",IFERROR(VLOOKUP($D51,'Parameter'!$E$5:$G$8,2,FALSE)+$J51*VLOOKUP($D51,'Parameter'!$E$5:$G$8,3,FALSE),""))</f>
        <v/>
      </c>
      <c r="P51" s="21">
        <f>IF($A51="","",IF(OR($M51="",$O51=""),"",SUM($H51,$I51,$K51,$N51,$O51)))</f>
        <v/>
      </c>
      <c r="Q51" s="21">
        <f>IF($A51="","",IF($P51="","",$L51-$P51))</f>
        <v/>
      </c>
      <c r="R51" s="22">
        <f>IF($A51="","",IFERROR($Q51/$L51,""))</f>
        <v/>
      </c>
      <c r="S51" s="22">
        <f>IF($A51="","",IF($R51="","",$R51-'Parameter'!$B$14))</f>
        <v/>
      </c>
      <c r="T51" s="23">
        <f>IF($A51="","",IF(OR($B51="",$C51="",$D51="",$E51="",$F51="",$G51="",$H51="",$I51="",$J51="",$K51="",$M51="",$O51="",COUNTIF('Parameter'!$I$5:$I$7,$E51)=0),"Eingabe prüfen",IF($E51='Parameter'!$I$7,"Storniert",IF($E51='Parameter'!$I$6,"Offen",IF($Q51&lt;0,"Negativer DB",IF($J51&gt;'Parameter'!$B$19,"Distanz prüfen",IF($R51&lt;'Parameter'!$B$14,"DB unter Ziel","OK")))))))</f>
        <v/>
      </c>
    </row>
    <row r="52">
      <c r="A52" s="17" t="n"/>
      <c r="B52" s="18" t="n"/>
      <c r="C52" s="17" t="n"/>
      <c r="D52" s="17" t="n"/>
      <c r="E52" s="17" t="n"/>
      <c r="F52" s="19" t="n"/>
      <c r="G52" s="19" t="n"/>
      <c r="H52" s="19" t="n"/>
      <c r="I52" s="19" t="n"/>
      <c r="J52" s="36" t="n"/>
      <c r="K52" s="19" t="n"/>
      <c r="L52" s="24">
        <f>IF($A52="","",SUM($F52:$G52))</f>
        <v/>
      </c>
      <c r="M52" s="25">
        <f>IF($A52="","",IFERROR(VLOOKUP($C52,'Parameter'!$A$5:$B$8,2,FALSE),""))</f>
        <v/>
      </c>
      <c r="N52" s="24">
        <f>IF($A52="","",IF($M52="","",IFERROR($L52*$M52,"")))</f>
        <v/>
      </c>
      <c r="O52" s="24">
        <f>IF($A52="","",IFERROR(VLOOKUP($D52,'Parameter'!$E$5:$G$8,2,FALSE)+$J52*VLOOKUP($D52,'Parameter'!$E$5:$G$8,3,FALSE),""))</f>
        <v/>
      </c>
      <c r="P52" s="24">
        <f>IF($A52="","",IF(OR($M52="",$O52=""),"",SUM($H52,$I52,$K52,$N52,$O52)))</f>
        <v/>
      </c>
      <c r="Q52" s="24">
        <f>IF($A52="","",IF($P52="","",$L52-$P52))</f>
        <v/>
      </c>
      <c r="R52" s="25">
        <f>IF($A52="","",IFERROR($Q52/$L52,""))</f>
        <v/>
      </c>
      <c r="S52" s="25">
        <f>IF($A52="","",IF($R52="","",$R52-'Parameter'!$B$14))</f>
        <v/>
      </c>
      <c r="T52" s="26">
        <f>IF($A52="","",IF(OR($B52="",$C52="",$D52="",$E52="",$F52="",$G52="",$H52="",$I52="",$J52="",$K52="",$M52="",$O52="",COUNTIF('Parameter'!$I$5:$I$7,$E52)=0),"Eingabe prüfen",IF($E52='Parameter'!$I$7,"Storniert",IF($E52='Parameter'!$I$6,"Offen",IF($Q52&lt;0,"Negativer DB",IF($J52&gt;'Parameter'!$B$19,"Distanz prüfen",IF($R52&lt;'Parameter'!$B$14,"DB unter Ziel","OK")))))))</f>
        <v/>
      </c>
    </row>
    <row r="53">
      <c r="A53" s="17" t="n"/>
      <c r="B53" s="18" t="n"/>
      <c r="C53" s="17" t="n"/>
      <c r="D53" s="17" t="n"/>
      <c r="E53" s="17" t="n"/>
      <c r="F53" s="19" t="n"/>
      <c r="G53" s="19" t="n"/>
      <c r="H53" s="19" t="n"/>
      <c r="I53" s="19" t="n"/>
      <c r="J53" s="36" t="n"/>
      <c r="K53" s="19" t="n"/>
      <c r="L53" s="21">
        <f>IF($A53="","",SUM($F53:$G53))</f>
        <v/>
      </c>
      <c r="M53" s="22">
        <f>IF($A53="","",IFERROR(VLOOKUP($C53,'Parameter'!$A$5:$B$8,2,FALSE),""))</f>
        <v/>
      </c>
      <c r="N53" s="21">
        <f>IF($A53="","",IF($M53="","",IFERROR($L53*$M53,"")))</f>
        <v/>
      </c>
      <c r="O53" s="21">
        <f>IF($A53="","",IFERROR(VLOOKUP($D53,'Parameter'!$E$5:$G$8,2,FALSE)+$J53*VLOOKUP($D53,'Parameter'!$E$5:$G$8,3,FALSE),""))</f>
        <v/>
      </c>
      <c r="P53" s="21">
        <f>IF($A53="","",IF(OR($M53="",$O53=""),"",SUM($H53,$I53,$K53,$N53,$O53)))</f>
        <v/>
      </c>
      <c r="Q53" s="21">
        <f>IF($A53="","",IF($P53="","",$L53-$P53))</f>
        <v/>
      </c>
      <c r="R53" s="22">
        <f>IF($A53="","",IFERROR($Q53/$L53,""))</f>
        <v/>
      </c>
      <c r="S53" s="22">
        <f>IF($A53="","",IF($R53="","",$R53-'Parameter'!$B$14))</f>
        <v/>
      </c>
      <c r="T53" s="23">
        <f>IF($A53="","",IF(OR($B53="",$C53="",$D53="",$E53="",$F53="",$G53="",$H53="",$I53="",$J53="",$K53="",$M53="",$O53="",COUNTIF('Parameter'!$I$5:$I$7,$E53)=0),"Eingabe prüfen",IF($E53='Parameter'!$I$7,"Storniert",IF($E53='Parameter'!$I$6,"Offen",IF($Q53&lt;0,"Negativer DB",IF($J53&gt;'Parameter'!$B$19,"Distanz prüfen",IF($R53&lt;'Parameter'!$B$14,"DB unter Ziel","OK")))))))</f>
        <v/>
      </c>
    </row>
    <row r="54">
      <c r="A54" s="17" t="n"/>
      <c r="B54" s="18" t="n"/>
      <c r="C54" s="17" t="n"/>
      <c r="D54" s="17" t="n"/>
      <c r="E54" s="17" t="n"/>
      <c r="F54" s="19" t="n"/>
      <c r="G54" s="19" t="n"/>
      <c r="H54" s="19" t="n"/>
      <c r="I54" s="19" t="n"/>
      <c r="J54" s="36" t="n"/>
      <c r="K54" s="19" t="n"/>
      <c r="L54" s="24">
        <f>IF($A54="","",SUM($F54:$G54))</f>
        <v/>
      </c>
      <c r="M54" s="25">
        <f>IF($A54="","",IFERROR(VLOOKUP($C54,'Parameter'!$A$5:$B$8,2,FALSE),""))</f>
        <v/>
      </c>
      <c r="N54" s="24">
        <f>IF($A54="","",IF($M54="","",IFERROR($L54*$M54,"")))</f>
        <v/>
      </c>
      <c r="O54" s="24">
        <f>IF($A54="","",IFERROR(VLOOKUP($D54,'Parameter'!$E$5:$G$8,2,FALSE)+$J54*VLOOKUP($D54,'Parameter'!$E$5:$G$8,3,FALSE),""))</f>
        <v/>
      </c>
      <c r="P54" s="24">
        <f>IF($A54="","",IF(OR($M54="",$O54=""),"",SUM($H54,$I54,$K54,$N54,$O54)))</f>
        <v/>
      </c>
      <c r="Q54" s="24">
        <f>IF($A54="","",IF($P54="","",$L54-$P54))</f>
        <v/>
      </c>
      <c r="R54" s="25">
        <f>IF($A54="","",IFERROR($Q54/$L54,""))</f>
        <v/>
      </c>
      <c r="S54" s="25">
        <f>IF($A54="","",IF($R54="","",$R54-'Parameter'!$B$14))</f>
        <v/>
      </c>
      <c r="T54" s="26">
        <f>IF($A54="","",IF(OR($B54="",$C54="",$D54="",$E54="",$F54="",$G54="",$H54="",$I54="",$J54="",$K54="",$M54="",$O54="",COUNTIF('Parameter'!$I$5:$I$7,$E54)=0),"Eingabe prüfen",IF($E54='Parameter'!$I$7,"Storniert",IF($E54='Parameter'!$I$6,"Offen",IF($Q54&lt;0,"Negativer DB",IF($J54&gt;'Parameter'!$B$19,"Distanz prüfen",IF($R54&lt;'Parameter'!$B$14,"DB unter Ziel","OK")))))))</f>
        <v/>
      </c>
    </row>
    <row r="55">
      <c r="A55" s="17" t="n"/>
      <c r="B55" s="18" t="n"/>
      <c r="C55" s="17" t="n"/>
      <c r="D55" s="17" t="n"/>
      <c r="E55" s="17" t="n"/>
      <c r="F55" s="19" t="n"/>
      <c r="G55" s="19" t="n"/>
      <c r="H55" s="19" t="n"/>
      <c r="I55" s="19" t="n"/>
      <c r="J55" s="36" t="n"/>
      <c r="K55" s="19" t="n"/>
      <c r="L55" s="21">
        <f>IF($A55="","",SUM($F55:$G55))</f>
        <v/>
      </c>
      <c r="M55" s="22">
        <f>IF($A55="","",IFERROR(VLOOKUP($C55,'Parameter'!$A$5:$B$8,2,FALSE),""))</f>
        <v/>
      </c>
      <c r="N55" s="21">
        <f>IF($A55="","",IF($M55="","",IFERROR($L55*$M55,"")))</f>
        <v/>
      </c>
      <c r="O55" s="21">
        <f>IF($A55="","",IFERROR(VLOOKUP($D55,'Parameter'!$E$5:$G$8,2,FALSE)+$J55*VLOOKUP($D55,'Parameter'!$E$5:$G$8,3,FALSE),""))</f>
        <v/>
      </c>
      <c r="P55" s="21">
        <f>IF($A55="","",IF(OR($M55="",$O55=""),"",SUM($H55,$I55,$K55,$N55,$O55)))</f>
        <v/>
      </c>
      <c r="Q55" s="21">
        <f>IF($A55="","",IF($P55="","",$L55-$P55))</f>
        <v/>
      </c>
      <c r="R55" s="22">
        <f>IF($A55="","",IFERROR($Q55/$L55,""))</f>
        <v/>
      </c>
      <c r="S55" s="22">
        <f>IF($A55="","",IF($R55="","",$R55-'Parameter'!$B$14))</f>
        <v/>
      </c>
      <c r="T55" s="23">
        <f>IF($A55="","",IF(OR($B55="",$C55="",$D55="",$E55="",$F55="",$G55="",$H55="",$I55="",$J55="",$K55="",$M55="",$O55="",COUNTIF('Parameter'!$I$5:$I$7,$E55)=0),"Eingabe prüfen",IF($E55='Parameter'!$I$7,"Storniert",IF($E55='Parameter'!$I$6,"Offen",IF($Q55&lt;0,"Negativer DB",IF($J55&gt;'Parameter'!$B$19,"Distanz prüfen",IF($R55&lt;'Parameter'!$B$14,"DB unter Ziel","OK")))))))</f>
        <v/>
      </c>
    </row>
    <row r="56">
      <c r="A56" s="17" t="n"/>
      <c r="B56" s="18" t="n"/>
      <c r="C56" s="17" t="n"/>
      <c r="D56" s="17" t="n"/>
      <c r="E56" s="17" t="n"/>
      <c r="F56" s="19" t="n"/>
      <c r="G56" s="19" t="n"/>
      <c r="H56" s="19" t="n"/>
      <c r="I56" s="19" t="n"/>
      <c r="J56" s="36" t="n"/>
      <c r="K56" s="19" t="n"/>
      <c r="L56" s="24">
        <f>IF($A56="","",SUM($F56:$G56))</f>
        <v/>
      </c>
      <c r="M56" s="25">
        <f>IF($A56="","",IFERROR(VLOOKUP($C56,'Parameter'!$A$5:$B$8,2,FALSE),""))</f>
        <v/>
      </c>
      <c r="N56" s="24">
        <f>IF($A56="","",IF($M56="","",IFERROR($L56*$M56,"")))</f>
        <v/>
      </c>
      <c r="O56" s="24">
        <f>IF($A56="","",IFERROR(VLOOKUP($D56,'Parameter'!$E$5:$G$8,2,FALSE)+$J56*VLOOKUP($D56,'Parameter'!$E$5:$G$8,3,FALSE),""))</f>
        <v/>
      </c>
      <c r="P56" s="24">
        <f>IF($A56="","",IF(OR($M56="",$O56=""),"",SUM($H56,$I56,$K56,$N56,$O56)))</f>
        <v/>
      </c>
      <c r="Q56" s="24">
        <f>IF($A56="","",IF($P56="","",$L56-$P56))</f>
        <v/>
      </c>
      <c r="R56" s="25">
        <f>IF($A56="","",IFERROR($Q56/$L56,""))</f>
        <v/>
      </c>
      <c r="S56" s="25">
        <f>IF($A56="","",IF($R56="","",$R56-'Parameter'!$B$14))</f>
        <v/>
      </c>
      <c r="T56" s="26">
        <f>IF($A56="","",IF(OR($B56="",$C56="",$D56="",$E56="",$F56="",$G56="",$H56="",$I56="",$J56="",$K56="",$M56="",$O56="",COUNTIF('Parameter'!$I$5:$I$7,$E56)=0),"Eingabe prüfen",IF($E56='Parameter'!$I$7,"Storniert",IF($E56='Parameter'!$I$6,"Offen",IF($Q56&lt;0,"Negativer DB",IF($J56&gt;'Parameter'!$B$19,"Distanz prüfen",IF($R56&lt;'Parameter'!$B$14,"DB unter Ziel","OK")))))))</f>
        <v/>
      </c>
    </row>
    <row r="57">
      <c r="A57" s="17" t="n"/>
      <c r="B57" s="18" t="n"/>
      <c r="C57" s="17" t="n"/>
      <c r="D57" s="17" t="n"/>
      <c r="E57" s="17" t="n"/>
      <c r="F57" s="19" t="n"/>
      <c r="G57" s="19" t="n"/>
      <c r="H57" s="19" t="n"/>
      <c r="I57" s="19" t="n"/>
      <c r="J57" s="36" t="n"/>
      <c r="K57" s="19" t="n"/>
      <c r="L57" s="21">
        <f>IF($A57="","",SUM($F57:$G57))</f>
        <v/>
      </c>
      <c r="M57" s="22">
        <f>IF($A57="","",IFERROR(VLOOKUP($C57,'Parameter'!$A$5:$B$8,2,FALSE),""))</f>
        <v/>
      </c>
      <c r="N57" s="21">
        <f>IF($A57="","",IF($M57="","",IFERROR($L57*$M57,"")))</f>
        <v/>
      </c>
      <c r="O57" s="21">
        <f>IF($A57="","",IFERROR(VLOOKUP($D57,'Parameter'!$E$5:$G$8,2,FALSE)+$J57*VLOOKUP($D57,'Parameter'!$E$5:$G$8,3,FALSE),""))</f>
        <v/>
      </c>
      <c r="P57" s="21">
        <f>IF($A57="","",IF(OR($M57="",$O57=""),"",SUM($H57,$I57,$K57,$N57,$O57)))</f>
        <v/>
      </c>
      <c r="Q57" s="21">
        <f>IF($A57="","",IF($P57="","",$L57-$P57))</f>
        <v/>
      </c>
      <c r="R57" s="22">
        <f>IF($A57="","",IFERROR($Q57/$L57,""))</f>
        <v/>
      </c>
      <c r="S57" s="22">
        <f>IF($A57="","",IF($R57="","",$R57-'Parameter'!$B$14))</f>
        <v/>
      </c>
      <c r="T57" s="23">
        <f>IF($A57="","",IF(OR($B57="",$C57="",$D57="",$E57="",$F57="",$G57="",$H57="",$I57="",$J57="",$K57="",$M57="",$O57="",COUNTIF('Parameter'!$I$5:$I$7,$E57)=0),"Eingabe prüfen",IF($E57='Parameter'!$I$7,"Storniert",IF($E57='Parameter'!$I$6,"Offen",IF($Q57&lt;0,"Negativer DB",IF($J57&gt;'Parameter'!$B$19,"Distanz prüfen",IF($R57&lt;'Parameter'!$B$14,"DB unter Ziel","OK")))))))</f>
        <v/>
      </c>
    </row>
    <row r="58">
      <c r="A58" s="17" t="n"/>
      <c r="B58" s="18" t="n"/>
      <c r="C58" s="17" t="n"/>
      <c r="D58" s="17" t="n"/>
      <c r="E58" s="17" t="n"/>
      <c r="F58" s="19" t="n"/>
      <c r="G58" s="19" t="n"/>
      <c r="H58" s="19" t="n"/>
      <c r="I58" s="19" t="n"/>
      <c r="J58" s="36" t="n"/>
      <c r="K58" s="19" t="n"/>
      <c r="L58" s="24">
        <f>IF($A58="","",SUM($F58:$G58))</f>
        <v/>
      </c>
      <c r="M58" s="25">
        <f>IF($A58="","",IFERROR(VLOOKUP($C58,'Parameter'!$A$5:$B$8,2,FALSE),""))</f>
        <v/>
      </c>
      <c r="N58" s="24">
        <f>IF($A58="","",IF($M58="","",IFERROR($L58*$M58,"")))</f>
        <v/>
      </c>
      <c r="O58" s="24">
        <f>IF($A58="","",IFERROR(VLOOKUP($D58,'Parameter'!$E$5:$G$8,2,FALSE)+$J58*VLOOKUP($D58,'Parameter'!$E$5:$G$8,3,FALSE),""))</f>
        <v/>
      </c>
      <c r="P58" s="24">
        <f>IF($A58="","",IF(OR($M58="",$O58=""),"",SUM($H58,$I58,$K58,$N58,$O58)))</f>
        <v/>
      </c>
      <c r="Q58" s="24">
        <f>IF($A58="","",IF($P58="","",$L58-$P58))</f>
        <v/>
      </c>
      <c r="R58" s="25">
        <f>IF($A58="","",IFERROR($Q58/$L58,""))</f>
        <v/>
      </c>
      <c r="S58" s="25">
        <f>IF($A58="","",IF($R58="","",$R58-'Parameter'!$B$14))</f>
        <v/>
      </c>
      <c r="T58" s="26">
        <f>IF($A58="","",IF(OR($B58="",$C58="",$D58="",$E58="",$F58="",$G58="",$H58="",$I58="",$J58="",$K58="",$M58="",$O58="",COUNTIF('Parameter'!$I$5:$I$7,$E58)=0),"Eingabe prüfen",IF($E58='Parameter'!$I$7,"Storniert",IF($E58='Parameter'!$I$6,"Offen",IF($Q58&lt;0,"Negativer DB",IF($J58&gt;'Parameter'!$B$19,"Distanz prüfen",IF($R58&lt;'Parameter'!$B$14,"DB unter Ziel","OK")))))))</f>
        <v/>
      </c>
    </row>
    <row r="59">
      <c r="A59" s="17" t="n"/>
      <c r="B59" s="18" t="n"/>
      <c r="C59" s="17" t="n"/>
      <c r="D59" s="17" t="n"/>
      <c r="E59" s="17" t="n"/>
      <c r="F59" s="19" t="n"/>
      <c r="G59" s="19" t="n"/>
      <c r="H59" s="19" t="n"/>
      <c r="I59" s="19" t="n"/>
      <c r="J59" s="36" t="n"/>
      <c r="K59" s="19" t="n"/>
      <c r="L59" s="21">
        <f>IF($A59="","",SUM($F59:$G59))</f>
        <v/>
      </c>
      <c r="M59" s="22">
        <f>IF($A59="","",IFERROR(VLOOKUP($C59,'Parameter'!$A$5:$B$8,2,FALSE),""))</f>
        <v/>
      </c>
      <c r="N59" s="21">
        <f>IF($A59="","",IF($M59="","",IFERROR($L59*$M59,"")))</f>
        <v/>
      </c>
      <c r="O59" s="21">
        <f>IF($A59="","",IFERROR(VLOOKUP($D59,'Parameter'!$E$5:$G$8,2,FALSE)+$J59*VLOOKUP($D59,'Parameter'!$E$5:$G$8,3,FALSE),""))</f>
        <v/>
      </c>
      <c r="P59" s="21">
        <f>IF($A59="","",IF(OR($M59="",$O59=""),"",SUM($H59,$I59,$K59,$N59,$O59)))</f>
        <v/>
      </c>
      <c r="Q59" s="21">
        <f>IF($A59="","",IF($P59="","",$L59-$P59))</f>
        <v/>
      </c>
      <c r="R59" s="22">
        <f>IF($A59="","",IFERROR($Q59/$L59,""))</f>
        <v/>
      </c>
      <c r="S59" s="22">
        <f>IF($A59="","",IF($R59="","",$R59-'Parameter'!$B$14))</f>
        <v/>
      </c>
      <c r="T59" s="23">
        <f>IF($A59="","",IF(OR($B59="",$C59="",$D59="",$E59="",$F59="",$G59="",$H59="",$I59="",$J59="",$K59="",$M59="",$O59="",COUNTIF('Parameter'!$I$5:$I$7,$E59)=0),"Eingabe prüfen",IF($E59='Parameter'!$I$7,"Storniert",IF($E59='Parameter'!$I$6,"Offen",IF($Q59&lt;0,"Negativer DB",IF($J59&gt;'Parameter'!$B$19,"Distanz prüfen",IF($R59&lt;'Parameter'!$B$14,"DB unter Ziel","OK")))))))</f>
        <v/>
      </c>
    </row>
    <row r="60">
      <c r="A60" s="17" t="n"/>
      <c r="B60" s="18" t="n"/>
      <c r="C60" s="17" t="n"/>
      <c r="D60" s="17" t="n"/>
      <c r="E60" s="17" t="n"/>
      <c r="F60" s="19" t="n"/>
      <c r="G60" s="19" t="n"/>
      <c r="H60" s="19" t="n"/>
      <c r="I60" s="19" t="n"/>
      <c r="J60" s="36" t="n"/>
      <c r="K60" s="19" t="n"/>
      <c r="L60" s="24">
        <f>IF($A60="","",SUM($F60:$G60))</f>
        <v/>
      </c>
      <c r="M60" s="25">
        <f>IF($A60="","",IFERROR(VLOOKUP($C60,'Parameter'!$A$5:$B$8,2,FALSE),""))</f>
        <v/>
      </c>
      <c r="N60" s="24">
        <f>IF($A60="","",IF($M60="","",IFERROR($L60*$M60,"")))</f>
        <v/>
      </c>
      <c r="O60" s="24">
        <f>IF($A60="","",IFERROR(VLOOKUP($D60,'Parameter'!$E$5:$G$8,2,FALSE)+$J60*VLOOKUP($D60,'Parameter'!$E$5:$G$8,3,FALSE),""))</f>
        <v/>
      </c>
      <c r="P60" s="24">
        <f>IF($A60="","",IF(OR($M60="",$O60=""),"",SUM($H60,$I60,$K60,$N60,$O60)))</f>
        <v/>
      </c>
      <c r="Q60" s="24">
        <f>IF($A60="","",IF($P60="","",$L60-$P60))</f>
        <v/>
      </c>
      <c r="R60" s="25">
        <f>IF($A60="","",IFERROR($Q60/$L60,""))</f>
        <v/>
      </c>
      <c r="S60" s="25">
        <f>IF($A60="","",IF($R60="","",$R60-'Parameter'!$B$14))</f>
        <v/>
      </c>
      <c r="T60" s="26">
        <f>IF($A60="","",IF(OR($B60="",$C60="",$D60="",$E60="",$F60="",$G60="",$H60="",$I60="",$J60="",$K60="",$M60="",$O60="",COUNTIF('Parameter'!$I$5:$I$7,$E60)=0),"Eingabe prüfen",IF($E60='Parameter'!$I$7,"Storniert",IF($E60='Parameter'!$I$6,"Offen",IF($Q60&lt;0,"Negativer DB",IF($J60&gt;'Parameter'!$B$19,"Distanz prüfen",IF($R60&lt;'Parameter'!$B$14,"DB unter Ziel","OK")))))))</f>
        <v/>
      </c>
    </row>
    <row r="61">
      <c r="A61" s="17" t="n"/>
      <c r="B61" s="18" t="n"/>
      <c r="C61" s="17" t="n"/>
      <c r="D61" s="17" t="n"/>
      <c r="E61" s="17" t="n"/>
      <c r="F61" s="19" t="n"/>
      <c r="G61" s="19" t="n"/>
      <c r="H61" s="19" t="n"/>
      <c r="I61" s="19" t="n"/>
      <c r="J61" s="36" t="n"/>
      <c r="K61" s="19" t="n"/>
      <c r="L61" s="21">
        <f>IF($A61="","",SUM($F61:$G61))</f>
        <v/>
      </c>
      <c r="M61" s="22">
        <f>IF($A61="","",IFERROR(VLOOKUP($C61,'Parameter'!$A$5:$B$8,2,FALSE),""))</f>
        <v/>
      </c>
      <c r="N61" s="21">
        <f>IF($A61="","",IF($M61="","",IFERROR($L61*$M61,"")))</f>
        <v/>
      </c>
      <c r="O61" s="21">
        <f>IF($A61="","",IFERROR(VLOOKUP($D61,'Parameter'!$E$5:$G$8,2,FALSE)+$J61*VLOOKUP($D61,'Parameter'!$E$5:$G$8,3,FALSE),""))</f>
        <v/>
      </c>
      <c r="P61" s="21">
        <f>IF($A61="","",IF(OR($M61="",$O61=""),"",SUM($H61,$I61,$K61,$N61,$O61)))</f>
        <v/>
      </c>
      <c r="Q61" s="21">
        <f>IF($A61="","",IF($P61="","",$L61-$P61))</f>
        <v/>
      </c>
      <c r="R61" s="22">
        <f>IF($A61="","",IFERROR($Q61/$L61,""))</f>
        <v/>
      </c>
      <c r="S61" s="22">
        <f>IF($A61="","",IF($R61="","",$R61-'Parameter'!$B$14))</f>
        <v/>
      </c>
      <c r="T61" s="23">
        <f>IF($A61="","",IF(OR($B61="",$C61="",$D61="",$E61="",$F61="",$G61="",$H61="",$I61="",$J61="",$K61="",$M61="",$O61="",COUNTIF('Parameter'!$I$5:$I$7,$E61)=0),"Eingabe prüfen",IF($E61='Parameter'!$I$7,"Storniert",IF($E61='Parameter'!$I$6,"Offen",IF($Q61&lt;0,"Negativer DB",IF($J61&gt;'Parameter'!$B$19,"Distanz prüfen",IF($R61&lt;'Parameter'!$B$14,"DB unter Ziel","OK")))))))</f>
        <v/>
      </c>
    </row>
    <row r="62">
      <c r="A62" s="17" t="n"/>
      <c r="B62" s="18" t="n"/>
      <c r="C62" s="17" t="n"/>
      <c r="D62" s="17" t="n"/>
      <c r="E62" s="17" t="n"/>
      <c r="F62" s="19" t="n"/>
      <c r="G62" s="19" t="n"/>
      <c r="H62" s="19" t="n"/>
      <c r="I62" s="19" t="n"/>
      <c r="J62" s="36" t="n"/>
      <c r="K62" s="19" t="n"/>
      <c r="L62" s="24">
        <f>IF($A62="","",SUM($F62:$G62))</f>
        <v/>
      </c>
      <c r="M62" s="25">
        <f>IF($A62="","",IFERROR(VLOOKUP($C62,'Parameter'!$A$5:$B$8,2,FALSE),""))</f>
        <v/>
      </c>
      <c r="N62" s="24">
        <f>IF($A62="","",IF($M62="","",IFERROR($L62*$M62,"")))</f>
        <v/>
      </c>
      <c r="O62" s="24">
        <f>IF($A62="","",IFERROR(VLOOKUP($D62,'Parameter'!$E$5:$G$8,2,FALSE)+$J62*VLOOKUP($D62,'Parameter'!$E$5:$G$8,3,FALSE),""))</f>
        <v/>
      </c>
      <c r="P62" s="24">
        <f>IF($A62="","",IF(OR($M62="",$O62=""),"",SUM($H62,$I62,$K62,$N62,$O62)))</f>
        <v/>
      </c>
      <c r="Q62" s="24">
        <f>IF($A62="","",IF($P62="","",$L62-$P62))</f>
        <v/>
      </c>
      <c r="R62" s="25">
        <f>IF($A62="","",IFERROR($Q62/$L62,""))</f>
        <v/>
      </c>
      <c r="S62" s="25">
        <f>IF($A62="","",IF($R62="","",$R62-'Parameter'!$B$14))</f>
        <v/>
      </c>
      <c r="T62" s="26">
        <f>IF($A62="","",IF(OR($B62="",$C62="",$D62="",$E62="",$F62="",$G62="",$H62="",$I62="",$J62="",$K62="",$M62="",$O62="",COUNTIF('Parameter'!$I$5:$I$7,$E62)=0),"Eingabe prüfen",IF($E62='Parameter'!$I$7,"Storniert",IF($E62='Parameter'!$I$6,"Offen",IF($Q62&lt;0,"Negativer DB",IF($J62&gt;'Parameter'!$B$19,"Distanz prüfen",IF($R62&lt;'Parameter'!$B$14,"DB unter Ziel","OK")))))))</f>
        <v/>
      </c>
    </row>
    <row r="63">
      <c r="A63" s="17" t="n"/>
      <c r="B63" s="18" t="n"/>
      <c r="C63" s="17" t="n"/>
      <c r="D63" s="17" t="n"/>
      <c r="E63" s="17" t="n"/>
      <c r="F63" s="19" t="n"/>
      <c r="G63" s="19" t="n"/>
      <c r="H63" s="19" t="n"/>
      <c r="I63" s="19" t="n"/>
      <c r="J63" s="36" t="n"/>
      <c r="K63" s="19" t="n"/>
      <c r="L63" s="21">
        <f>IF($A63="","",SUM($F63:$G63))</f>
        <v/>
      </c>
      <c r="M63" s="22">
        <f>IF($A63="","",IFERROR(VLOOKUP($C63,'Parameter'!$A$5:$B$8,2,FALSE),""))</f>
        <v/>
      </c>
      <c r="N63" s="21">
        <f>IF($A63="","",IF($M63="","",IFERROR($L63*$M63,"")))</f>
        <v/>
      </c>
      <c r="O63" s="21">
        <f>IF($A63="","",IFERROR(VLOOKUP($D63,'Parameter'!$E$5:$G$8,2,FALSE)+$J63*VLOOKUP($D63,'Parameter'!$E$5:$G$8,3,FALSE),""))</f>
        <v/>
      </c>
      <c r="P63" s="21">
        <f>IF($A63="","",IF(OR($M63="",$O63=""),"",SUM($H63,$I63,$K63,$N63,$O63)))</f>
        <v/>
      </c>
      <c r="Q63" s="21">
        <f>IF($A63="","",IF($P63="","",$L63-$P63))</f>
        <v/>
      </c>
      <c r="R63" s="22">
        <f>IF($A63="","",IFERROR($Q63/$L63,""))</f>
        <v/>
      </c>
      <c r="S63" s="22">
        <f>IF($A63="","",IF($R63="","",$R63-'Parameter'!$B$14))</f>
        <v/>
      </c>
      <c r="T63" s="23">
        <f>IF($A63="","",IF(OR($B63="",$C63="",$D63="",$E63="",$F63="",$G63="",$H63="",$I63="",$J63="",$K63="",$M63="",$O63="",COUNTIF('Parameter'!$I$5:$I$7,$E63)=0),"Eingabe prüfen",IF($E63='Parameter'!$I$7,"Storniert",IF($E63='Parameter'!$I$6,"Offen",IF($Q63&lt;0,"Negativer DB",IF($J63&gt;'Parameter'!$B$19,"Distanz prüfen",IF($R63&lt;'Parameter'!$B$14,"DB unter Ziel","OK")))))))</f>
        <v/>
      </c>
    </row>
    <row r="64">
      <c r="A64" s="17" t="n"/>
      <c r="B64" s="18" t="n"/>
      <c r="C64" s="17" t="n"/>
      <c r="D64" s="17" t="n"/>
      <c r="E64" s="17" t="n"/>
      <c r="F64" s="19" t="n"/>
      <c r="G64" s="19" t="n"/>
      <c r="H64" s="19" t="n"/>
      <c r="I64" s="19" t="n"/>
      <c r="J64" s="36" t="n"/>
      <c r="K64" s="19" t="n"/>
      <c r="L64" s="24">
        <f>IF($A64="","",SUM($F64:$G64))</f>
        <v/>
      </c>
      <c r="M64" s="25">
        <f>IF($A64="","",IFERROR(VLOOKUP($C64,'Parameter'!$A$5:$B$8,2,FALSE),""))</f>
        <v/>
      </c>
      <c r="N64" s="24">
        <f>IF($A64="","",IF($M64="","",IFERROR($L64*$M64,"")))</f>
        <v/>
      </c>
      <c r="O64" s="24">
        <f>IF($A64="","",IFERROR(VLOOKUP($D64,'Parameter'!$E$5:$G$8,2,FALSE)+$J64*VLOOKUP($D64,'Parameter'!$E$5:$G$8,3,FALSE),""))</f>
        <v/>
      </c>
      <c r="P64" s="24">
        <f>IF($A64="","",IF(OR($M64="",$O64=""),"",SUM($H64,$I64,$K64,$N64,$O64)))</f>
        <v/>
      </c>
      <c r="Q64" s="24">
        <f>IF($A64="","",IF($P64="","",$L64-$P64))</f>
        <v/>
      </c>
      <c r="R64" s="25">
        <f>IF($A64="","",IFERROR($Q64/$L64,""))</f>
        <v/>
      </c>
      <c r="S64" s="25">
        <f>IF($A64="","",IF($R64="","",$R64-'Parameter'!$B$14))</f>
        <v/>
      </c>
      <c r="T64" s="26">
        <f>IF($A64="","",IF(OR($B64="",$C64="",$D64="",$E64="",$F64="",$G64="",$H64="",$I64="",$J64="",$K64="",$M64="",$O64="",COUNTIF('Parameter'!$I$5:$I$7,$E64)=0),"Eingabe prüfen",IF($E64='Parameter'!$I$7,"Storniert",IF($E64='Parameter'!$I$6,"Offen",IF($Q64&lt;0,"Negativer DB",IF($J64&gt;'Parameter'!$B$19,"Distanz prüfen",IF($R64&lt;'Parameter'!$B$14,"DB unter Ziel","OK")))))))</f>
        <v/>
      </c>
    </row>
    <row r="65">
      <c r="A65" s="17" t="n"/>
      <c r="B65" s="18" t="n"/>
      <c r="C65" s="17" t="n"/>
      <c r="D65" s="17" t="n"/>
      <c r="E65" s="17" t="n"/>
      <c r="F65" s="19" t="n"/>
      <c r="G65" s="19" t="n"/>
      <c r="H65" s="19" t="n"/>
      <c r="I65" s="19" t="n"/>
      <c r="J65" s="36" t="n"/>
      <c r="K65" s="19" t="n"/>
      <c r="L65" s="21">
        <f>IF($A65="","",SUM($F65:$G65))</f>
        <v/>
      </c>
      <c r="M65" s="22">
        <f>IF($A65="","",IFERROR(VLOOKUP($C65,'Parameter'!$A$5:$B$8,2,FALSE),""))</f>
        <v/>
      </c>
      <c r="N65" s="21">
        <f>IF($A65="","",IF($M65="","",IFERROR($L65*$M65,"")))</f>
        <v/>
      </c>
      <c r="O65" s="21">
        <f>IF($A65="","",IFERROR(VLOOKUP($D65,'Parameter'!$E$5:$G$8,2,FALSE)+$J65*VLOOKUP($D65,'Parameter'!$E$5:$G$8,3,FALSE),""))</f>
        <v/>
      </c>
      <c r="P65" s="21">
        <f>IF($A65="","",IF(OR($M65="",$O65=""),"",SUM($H65,$I65,$K65,$N65,$O65)))</f>
        <v/>
      </c>
      <c r="Q65" s="21">
        <f>IF($A65="","",IF($P65="","",$L65-$P65))</f>
        <v/>
      </c>
      <c r="R65" s="22">
        <f>IF($A65="","",IFERROR($Q65/$L65,""))</f>
        <v/>
      </c>
      <c r="S65" s="22">
        <f>IF($A65="","",IF($R65="","",$R65-'Parameter'!$B$14))</f>
        <v/>
      </c>
      <c r="T65" s="23">
        <f>IF($A65="","",IF(OR($B65="",$C65="",$D65="",$E65="",$F65="",$G65="",$H65="",$I65="",$J65="",$K65="",$M65="",$O65="",COUNTIF('Parameter'!$I$5:$I$7,$E65)=0),"Eingabe prüfen",IF($E65='Parameter'!$I$7,"Storniert",IF($E65='Parameter'!$I$6,"Offen",IF($Q65&lt;0,"Negativer DB",IF($J65&gt;'Parameter'!$B$19,"Distanz prüfen",IF($R65&lt;'Parameter'!$B$14,"DB unter Ziel","OK")))))))</f>
        <v/>
      </c>
    </row>
    <row r="66">
      <c r="A66" s="17" t="n"/>
      <c r="B66" s="18" t="n"/>
      <c r="C66" s="17" t="n"/>
      <c r="D66" s="17" t="n"/>
      <c r="E66" s="17" t="n"/>
      <c r="F66" s="19" t="n"/>
      <c r="G66" s="19" t="n"/>
      <c r="H66" s="19" t="n"/>
      <c r="I66" s="19" t="n"/>
      <c r="J66" s="36" t="n"/>
      <c r="K66" s="19" t="n"/>
      <c r="L66" s="24">
        <f>IF($A66="","",SUM($F66:$G66))</f>
        <v/>
      </c>
      <c r="M66" s="25">
        <f>IF($A66="","",IFERROR(VLOOKUP($C66,'Parameter'!$A$5:$B$8,2,FALSE),""))</f>
        <v/>
      </c>
      <c r="N66" s="24">
        <f>IF($A66="","",IF($M66="","",IFERROR($L66*$M66,"")))</f>
        <v/>
      </c>
      <c r="O66" s="24">
        <f>IF($A66="","",IFERROR(VLOOKUP($D66,'Parameter'!$E$5:$G$8,2,FALSE)+$J66*VLOOKUP($D66,'Parameter'!$E$5:$G$8,3,FALSE),""))</f>
        <v/>
      </c>
      <c r="P66" s="24">
        <f>IF($A66="","",IF(OR($M66="",$O66=""),"",SUM($H66,$I66,$K66,$N66,$O66)))</f>
        <v/>
      </c>
      <c r="Q66" s="24">
        <f>IF($A66="","",IF($P66="","",$L66-$P66))</f>
        <v/>
      </c>
      <c r="R66" s="25">
        <f>IF($A66="","",IFERROR($Q66/$L66,""))</f>
        <v/>
      </c>
      <c r="S66" s="25">
        <f>IF($A66="","",IF($R66="","",$R66-'Parameter'!$B$14))</f>
        <v/>
      </c>
      <c r="T66" s="26">
        <f>IF($A66="","",IF(OR($B66="",$C66="",$D66="",$E66="",$F66="",$G66="",$H66="",$I66="",$J66="",$K66="",$M66="",$O66="",COUNTIF('Parameter'!$I$5:$I$7,$E66)=0),"Eingabe prüfen",IF($E66='Parameter'!$I$7,"Storniert",IF($E66='Parameter'!$I$6,"Offen",IF($Q66&lt;0,"Negativer DB",IF($J66&gt;'Parameter'!$B$19,"Distanz prüfen",IF($R66&lt;'Parameter'!$B$14,"DB unter Ziel","OK")))))))</f>
        <v/>
      </c>
    </row>
    <row r="67">
      <c r="A67" s="17" t="n"/>
      <c r="B67" s="18" t="n"/>
      <c r="C67" s="17" t="n"/>
      <c r="D67" s="17" t="n"/>
      <c r="E67" s="17" t="n"/>
      <c r="F67" s="19" t="n"/>
      <c r="G67" s="19" t="n"/>
      <c r="H67" s="19" t="n"/>
      <c r="I67" s="19" t="n"/>
      <c r="J67" s="36" t="n"/>
      <c r="K67" s="19" t="n"/>
      <c r="L67" s="21">
        <f>IF($A67="","",SUM($F67:$G67))</f>
        <v/>
      </c>
      <c r="M67" s="22">
        <f>IF($A67="","",IFERROR(VLOOKUP($C67,'Parameter'!$A$5:$B$8,2,FALSE),""))</f>
        <v/>
      </c>
      <c r="N67" s="21">
        <f>IF($A67="","",IF($M67="","",IFERROR($L67*$M67,"")))</f>
        <v/>
      </c>
      <c r="O67" s="21">
        <f>IF($A67="","",IFERROR(VLOOKUP($D67,'Parameter'!$E$5:$G$8,2,FALSE)+$J67*VLOOKUP($D67,'Parameter'!$E$5:$G$8,3,FALSE),""))</f>
        <v/>
      </c>
      <c r="P67" s="21">
        <f>IF($A67="","",IF(OR($M67="",$O67=""),"",SUM($H67,$I67,$K67,$N67,$O67)))</f>
        <v/>
      </c>
      <c r="Q67" s="21">
        <f>IF($A67="","",IF($P67="","",$L67-$P67))</f>
        <v/>
      </c>
      <c r="R67" s="22">
        <f>IF($A67="","",IFERROR($Q67/$L67,""))</f>
        <v/>
      </c>
      <c r="S67" s="22">
        <f>IF($A67="","",IF($R67="","",$R67-'Parameter'!$B$14))</f>
        <v/>
      </c>
      <c r="T67" s="23">
        <f>IF($A67="","",IF(OR($B67="",$C67="",$D67="",$E67="",$F67="",$G67="",$H67="",$I67="",$J67="",$K67="",$M67="",$O67="",COUNTIF('Parameter'!$I$5:$I$7,$E67)=0),"Eingabe prüfen",IF($E67='Parameter'!$I$7,"Storniert",IF($E67='Parameter'!$I$6,"Offen",IF($Q67&lt;0,"Negativer DB",IF($J67&gt;'Parameter'!$B$19,"Distanz prüfen",IF($R67&lt;'Parameter'!$B$14,"DB unter Ziel","OK")))))))</f>
        <v/>
      </c>
    </row>
    <row r="68">
      <c r="A68" s="17" t="n"/>
      <c r="B68" s="18" t="n"/>
      <c r="C68" s="17" t="n"/>
      <c r="D68" s="17" t="n"/>
      <c r="E68" s="17" t="n"/>
      <c r="F68" s="19" t="n"/>
      <c r="G68" s="19" t="n"/>
      <c r="H68" s="19" t="n"/>
      <c r="I68" s="19" t="n"/>
      <c r="J68" s="36" t="n"/>
      <c r="K68" s="19" t="n"/>
      <c r="L68" s="24">
        <f>IF($A68="","",SUM($F68:$G68))</f>
        <v/>
      </c>
      <c r="M68" s="25">
        <f>IF($A68="","",IFERROR(VLOOKUP($C68,'Parameter'!$A$5:$B$8,2,FALSE),""))</f>
        <v/>
      </c>
      <c r="N68" s="24">
        <f>IF($A68="","",IF($M68="","",IFERROR($L68*$M68,"")))</f>
        <v/>
      </c>
      <c r="O68" s="24">
        <f>IF($A68="","",IFERROR(VLOOKUP($D68,'Parameter'!$E$5:$G$8,2,FALSE)+$J68*VLOOKUP($D68,'Parameter'!$E$5:$G$8,3,FALSE),""))</f>
        <v/>
      </c>
      <c r="P68" s="24">
        <f>IF($A68="","",IF(OR($M68="",$O68=""),"",SUM($H68,$I68,$K68,$N68,$O68)))</f>
        <v/>
      </c>
      <c r="Q68" s="24">
        <f>IF($A68="","",IF($P68="","",$L68-$P68))</f>
        <v/>
      </c>
      <c r="R68" s="25">
        <f>IF($A68="","",IFERROR($Q68/$L68,""))</f>
        <v/>
      </c>
      <c r="S68" s="25">
        <f>IF($A68="","",IF($R68="","",$R68-'Parameter'!$B$14))</f>
        <v/>
      </c>
      <c r="T68" s="26">
        <f>IF($A68="","",IF(OR($B68="",$C68="",$D68="",$E68="",$F68="",$G68="",$H68="",$I68="",$J68="",$K68="",$M68="",$O68="",COUNTIF('Parameter'!$I$5:$I$7,$E68)=0),"Eingabe prüfen",IF($E68='Parameter'!$I$7,"Storniert",IF($E68='Parameter'!$I$6,"Offen",IF($Q68&lt;0,"Negativer DB",IF($J68&gt;'Parameter'!$B$19,"Distanz prüfen",IF($R68&lt;'Parameter'!$B$14,"DB unter Ziel","OK")))))))</f>
        <v/>
      </c>
    </row>
    <row r="69">
      <c r="A69" s="17" t="n"/>
      <c r="B69" s="18" t="n"/>
      <c r="C69" s="17" t="n"/>
      <c r="D69" s="17" t="n"/>
      <c r="E69" s="17" t="n"/>
      <c r="F69" s="19" t="n"/>
      <c r="G69" s="19" t="n"/>
      <c r="H69" s="19" t="n"/>
      <c r="I69" s="19" t="n"/>
      <c r="J69" s="36" t="n"/>
      <c r="K69" s="19" t="n"/>
      <c r="L69" s="21">
        <f>IF($A69="","",SUM($F69:$G69))</f>
        <v/>
      </c>
      <c r="M69" s="22">
        <f>IF($A69="","",IFERROR(VLOOKUP($C69,'Parameter'!$A$5:$B$8,2,FALSE),""))</f>
        <v/>
      </c>
      <c r="N69" s="21">
        <f>IF($A69="","",IF($M69="","",IFERROR($L69*$M69,"")))</f>
        <v/>
      </c>
      <c r="O69" s="21">
        <f>IF($A69="","",IFERROR(VLOOKUP($D69,'Parameter'!$E$5:$G$8,2,FALSE)+$J69*VLOOKUP($D69,'Parameter'!$E$5:$G$8,3,FALSE),""))</f>
        <v/>
      </c>
      <c r="P69" s="21">
        <f>IF($A69="","",IF(OR($M69="",$O69=""),"",SUM($H69,$I69,$K69,$N69,$O69)))</f>
        <v/>
      </c>
      <c r="Q69" s="21">
        <f>IF($A69="","",IF($P69="","",$L69-$P69))</f>
        <v/>
      </c>
      <c r="R69" s="22">
        <f>IF($A69="","",IFERROR($Q69/$L69,""))</f>
        <v/>
      </c>
      <c r="S69" s="22">
        <f>IF($A69="","",IF($R69="","",$R69-'Parameter'!$B$14))</f>
        <v/>
      </c>
      <c r="T69" s="23">
        <f>IF($A69="","",IF(OR($B69="",$C69="",$D69="",$E69="",$F69="",$G69="",$H69="",$I69="",$J69="",$K69="",$M69="",$O69="",COUNTIF('Parameter'!$I$5:$I$7,$E69)=0),"Eingabe prüfen",IF($E69='Parameter'!$I$7,"Storniert",IF($E69='Parameter'!$I$6,"Offen",IF($Q69&lt;0,"Negativer DB",IF($J69&gt;'Parameter'!$B$19,"Distanz prüfen",IF($R69&lt;'Parameter'!$B$14,"DB unter Ziel","OK")))))))</f>
        <v/>
      </c>
    </row>
    <row r="70">
      <c r="A70" s="17" t="n"/>
      <c r="B70" s="18" t="n"/>
      <c r="C70" s="17" t="n"/>
      <c r="D70" s="17" t="n"/>
      <c r="E70" s="17" t="n"/>
      <c r="F70" s="19" t="n"/>
      <c r="G70" s="19" t="n"/>
      <c r="H70" s="19" t="n"/>
      <c r="I70" s="19" t="n"/>
      <c r="J70" s="36" t="n"/>
      <c r="K70" s="19" t="n"/>
      <c r="L70" s="24">
        <f>IF($A70="","",SUM($F70:$G70))</f>
        <v/>
      </c>
      <c r="M70" s="25">
        <f>IF($A70="","",IFERROR(VLOOKUP($C70,'Parameter'!$A$5:$B$8,2,FALSE),""))</f>
        <v/>
      </c>
      <c r="N70" s="24">
        <f>IF($A70="","",IF($M70="","",IFERROR($L70*$M70,"")))</f>
        <v/>
      </c>
      <c r="O70" s="24">
        <f>IF($A70="","",IFERROR(VLOOKUP($D70,'Parameter'!$E$5:$G$8,2,FALSE)+$J70*VLOOKUP($D70,'Parameter'!$E$5:$G$8,3,FALSE),""))</f>
        <v/>
      </c>
      <c r="P70" s="24">
        <f>IF($A70="","",IF(OR($M70="",$O70=""),"",SUM($H70,$I70,$K70,$N70,$O70)))</f>
        <v/>
      </c>
      <c r="Q70" s="24">
        <f>IF($A70="","",IF($P70="","",$L70-$P70))</f>
        <v/>
      </c>
      <c r="R70" s="25">
        <f>IF($A70="","",IFERROR($Q70/$L70,""))</f>
        <v/>
      </c>
      <c r="S70" s="25">
        <f>IF($A70="","",IF($R70="","",$R70-'Parameter'!$B$14))</f>
        <v/>
      </c>
      <c r="T70" s="26">
        <f>IF($A70="","",IF(OR($B70="",$C70="",$D70="",$E70="",$F70="",$G70="",$H70="",$I70="",$J70="",$K70="",$M70="",$O70="",COUNTIF('Parameter'!$I$5:$I$7,$E70)=0),"Eingabe prüfen",IF($E70='Parameter'!$I$7,"Storniert",IF($E70='Parameter'!$I$6,"Offen",IF($Q70&lt;0,"Negativer DB",IF($J70&gt;'Parameter'!$B$19,"Distanz prüfen",IF($R70&lt;'Parameter'!$B$14,"DB unter Ziel","OK")))))))</f>
        <v/>
      </c>
    </row>
    <row r="71">
      <c r="A71" s="17" t="n"/>
      <c r="B71" s="18" t="n"/>
      <c r="C71" s="17" t="n"/>
      <c r="D71" s="17" t="n"/>
      <c r="E71" s="17" t="n"/>
      <c r="F71" s="19" t="n"/>
      <c r="G71" s="19" t="n"/>
      <c r="H71" s="19" t="n"/>
      <c r="I71" s="19" t="n"/>
      <c r="J71" s="36" t="n"/>
      <c r="K71" s="19" t="n"/>
      <c r="L71" s="21">
        <f>IF($A71="","",SUM($F71:$G71))</f>
        <v/>
      </c>
      <c r="M71" s="22">
        <f>IF($A71="","",IFERROR(VLOOKUP($C71,'Parameter'!$A$5:$B$8,2,FALSE),""))</f>
        <v/>
      </c>
      <c r="N71" s="21">
        <f>IF($A71="","",IF($M71="","",IFERROR($L71*$M71,"")))</f>
        <v/>
      </c>
      <c r="O71" s="21">
        <f>IF($A71="","",IFERROR(VLOOKUP($D71,'Parameter'!$E$5:$G$8,2,FALSE)+$J71*VLOOKUP($D71,'Parameter'!$E$5:$G$8,3,FALSE),""))</f>
        <v/>
      </c>
      <c r="P71" s="21">
        <f>IF($A71="","",IF(OR($M71="",$O71=""),"",SUM($H71,$I71,$K71,$N71,$O71)))</f>
        <v/>
      </c>
      <c r="Q71" s="21">
        <f>IF($A71="","",IF($P71="","",$L71-$P71))</f>
        <v/>
      </c>
      <c r="R71" s="22">
        <f>IF($A71="","",IFERROR($Q71/$L71,""))</f>
        <v/>
      </c>
      <c r="S71" s="22">
        <f>IF($A71="","",IF($R71="","",$R71-'Parameter'!$B$14))</f>
        <v/>
      </c>
      <c r="T71" s="23">
        <f>IF($A71="","",IF(OR($B71="",$C71="",$D71="",$E71="",$F71="",$G71="",$H71="",$I71="",$J71="",$K71="",$M71="",$O71="",COUNTIF('Parameter'!$I$5:$I$7,$E71)=0),"Eingabe prüfen",IF($E71='Parameter'!$I$7,"Storniert",IF($E71='Parameter'!$I$6,"Offen",IF($Q71&lt;0,"Negativer DB",IF($J71&gt;'Parameter'!$B$19,"Distanz prüfen",IF($R71&lt;'Parameter'!$B$14,"DB unter Ziel","OK")))))))</f>
        <v/>
      </c>
    </row>
    <row r="72">
      <c r="A72" s="17" t="n"/>
      <c r="B72" s="18" t="n"/>
      <c r="C72" s="17" t="n"/>
      <c r="D72" s="17" t="n"/>
      <c r="E72" s="17" t="n"/>
      <c r="F72" s="19" t="n"/>
      <c r="G72" s="19" t="n"/>
      <c r="H72" s="19" t="n"/>
      <c r="I72" s="19" t="n"/>
      <c r="J72" s="36" t="n"/>
      <c r="K72" s="19" t="n"/>
      <c r="L72" s="24">
        <f>IF($A72="","",SUM($F72:$G72))</f>
        <v/>
      </c>
      <c r="M72" s="25">
        <f>IF($A72="","",IFERROR(VLOOKUP($C72,'Parameter'!$A$5:$B$8,2,FALSE),""))</f>
        <v/>
      </c>
      <c r="N72" s="24">
        <f>IF($A72="","",IF($M72="","",IFERROR($L72*$M72,"")))</f>
        <v/>
      </c>
      <c r="O72" s="24">
        <f>IF($A72="","",IFERROR(VLOOKUP($D72,'Parameter'!$E$5:$G$8,2,FALSE)+$J72*VLOOKUP($D72,'Parameter'!$E$5:$G$8,3,FALSE),""))</f>
        <v/>
      </c>
      <c r="P72" s="24">
        <f>IF($A72="","",IF(OR($M72="",$O72=""),"",SUM($H72,$I72,$K72,$N72,$O72)))</f>
        <v/>
      </c>
      <c r="Q72" s="24">
        <f>IF($A72="","",IF($P72="","",$L72-$P72))</f>
        <v/>
      </c>
      <c r="R72" s="25">
        <f>IF($A72="","",IFERROR($Q72/$L72,""))</f>
        <v/>
      </c>
      <c r="S72" s="25">
        <f>IF($A72="","",IF($R72="","",$R72-'Parameter'!$B$14))</f>
        <v/>
      </c>
      <c r="T72" s="26">
        <f>IF($A72="","",IF(OR($B72="",$C72="",$D72="",$E72="",$F72="",$G72="",$H72="",$I72="",$J72="",$K72="",$M72="",$O72="",COUNTIF('Parameter'!$I$5:$I$7,$E72)=0),"Eingabe prüfen",IF($E72='Parameter'!$I$7,"Storniert",IF($E72='Parameter'!$I$6,"Offen",IF($Q72&lt;0,"Negativer DB",IF($J72&gt;'Parameter'!$B$19,"Distanz prüfen",IF($R72&lt;'Parameter'!$B$14,"DB unter Ziel","OK")))))))</f>
        <v/>
      </c>
    </row>
    <row r="73">
      <c r="A73" s="17" t="n"/>
      <c r="B73" s="18" t="n"/>
      <c r="C73" s="17" t="n"/>
      <c r="D73" s="17" t="n"/>
      <c r="E73" s="17" t="n"/>
      <c r="F73" s="19" t="n"/>
      <c r="G73" s="19" t="n"/>
      <c r="H73" s="19" t="n"/>
      <c r="I73" s="19" t="n"/>
      <c r="J73" s="36" t="n"/>
      <c r="K73" s="19" t="n"/>
      <c r="L73" s="21">
        <f>IF($A73="","",SUM($F73:$G73))</f>
        <v/>
      </c>
      <c r="M73" s="22">
        <f>IF($A73="","",IFERROR(VLOOKUP($C73,'Parameter'!$A$5:$B$8,2,FALSE),""))</f>
        <v/>
      </c>
      <c r="N73" s="21">
        <f>IF($A73="","",IF($M73="","",IFERROR($L73*$M73,"")))</f>
        <v/>
      </c>
      <c r="O73" s="21">
        <f>IF($A73="","",IFERROR(VLOOKUP($D73,'Parameter'!$E$5:$G$8,2,FALSE)+$J73*VLOOKUP($D73,'Parameter'!$E$5:$G$8,3,FALSE),""))</f>
        <v/>
      </c>
      <c r="P73" s="21">
        <f>IF($A73="","",IF(OR($M73="",$O73=""),"",SUM($H73,$I73,$K73,$N73,$O73)))</f>
        <v/>
      </c>
      <c r="Q73" s="21">
        <f>IF($A73="","",IF($P73="","",$L73-$P73))</f>
        <v/>
      </c>
      <c r="R73" s="22">
        <f>IF($A73="","",IFERROR($Q73/$L73,""))</f>
        <v/>
      </c>
      <c r="S73" s="22">
        <f>IF($A73="","",IF($R73="","",$R73-'Parameter'!$B$14))</f>
        <v/>
      </c>
      <c r="T73" s="23">
        <f>IF($A73="","",IF(OR($B73="",$C73="",$D73="",$E73="",$F73="",$G73="",$H73="",$I73="",$J73="",$K73="",$M73="",$O73="",COUNTIF('Parameter'!$I$5:$I$7,$E73)=0),"Eingabe prüfen",IF($E73='Parameter'!$I$7,"Storniert",IF($E73='Parameter'!$I$6,"Offen",IF($Q73&lt;0,"Negativer DB",IF($J73&gt;'Parameter'!$B$19,"Distanz prüfen",IF($R73&lt;'Parameter'!$B$14,"DB unter Ziel","OK")))))))</f>
        <v/>
      </c>
    </row>
    <row r="74">
      <c r="A74" s="17" t="n"/>
      <c r="B74" s="18" t="n"/>
      <c r="C74" s="17" t="n"/>
      <c r="D74" s="17" t="n"/>
      <c r="E74" s="17" t="n"/>
      <c r="F74" s="19" t="n"/>
      <c r="G74" s="19" t="n"/>
      <c r="H74" s="19" t="n"/>
      <c r="I74" s="19" t="n"/>
      <c r="J74" s="36" t="n"/>
      <c r="K74" s="19" t="n"/>
      <c r="L74" s="24">
        <f>IF($A74="","",SUM($F74:$G74))</f>
        <v/>
      </c>
      <c r="M74" s="25">
        <f>IF($A74="","",IFERROR(VLOOKUP($C74,'Parameter'!$A$5:$B$8,2,FALSE),""))</f>
        <v/>
      </c>
      <c r="N74" s="24">
        <f>IF($A74="","",IF($M74="","",IFERROR($L74*$M74,"")))</f>
        <v/>
      </c>
      <c r="O74" s="24">
        <f>IF($A74="","",IFERROR(VLOOKUP($D74,'Parameter'!$E$5:$G$8,2,FALSE)+$J74*VLOOKUP($D74,'Parameter'!$E$5:$G$8,3,FALSE),""))</f>
        <v/>
      </c>
      <c r="P74" s="24">
        <f>IF($A74="","",IF(OR($M74="",$O74=""),"",SUM($H74,$I74,$K74,$N74,$O74)))</f>
        <v/>
      </c>
      <c r="Q74" s="24">
        <f>IF($A74="","",IF($P74="","",$L74-$P74))</f>
        <v/>
      </c>
      <c r="R74" s="25">
        <f>IF($A74="","",IFERROR($Q74/$L74,""))</f>
        <v/>
      </c>
      <c r="S74" s="25">
        <f>IF($A74="","",IF($R74="","",$R74-'Parameter'!$B$14))</f>
        <v/>
      </c>
      <c r="T74" s="26">
        <f>IF($A74="","",IF(OR($B74="",$C74="",$D74="",$E74="",$F74="",$G74="",$H74="",$I74="",$J74="",$K74="",$M74="",$O74="",COUNTIF('Parameter'!$I$5:$I$7,$E74)=0),"Eingabe prüfen",IF($E74='Parameter'!$I$7,"Storniert",IF($E74='Parameter'!$I$6,"Offen",IF($Q74&lt;0,"Negativer DB",IF($J74&gt;'Parameter'!$B$19,"Distanz prüfen",IF($R74&lt;'Parameter'!$B$14,"DB unter Ziel","OK")))))))</f>
        <v/>
      </c>
    </row>
    <row r="75">
      <c r="A75" s="17" t="n"/>
      <c r="B75" s="18" t="n"/>
      <c r="C75" s="17" t="n"/>
      <c r="D75" s="17" t="n"/>
      <c r="E75" s="17" t="n"/>
      <c r="F75" s="19" t="n"/>
      <c r="G75" s="19" t="n"/>
      <c r="H75" s="19" t="n"/>
      <c r="I75" s="19" t="n"/>
      <c r="J75" s="36" t="n"/>
      <c r="K75" s="19" t="n"/>
      <c r="L75" s="21">
        <f>IF($A75="","",SUM($F75:$G75))</f>
        <v/>
      </c>
      <c r="M75" s="22">
        <f>IF($A75="","",IFERROR(VLOOKUP($C75,'Parameter'!$A$5:$B$8,2,FALSE),""))</f>
        <v/>
      </c>
      <c r="N75" s="21">
        <f>IF($A75="","",IF($M75="","",IFERROR($L75*$M75,"")))</f>
        <v/>
      </c>
      <c r="O75" s="21">
        <f>IF($A75="","",IFERROR(VLOOKUP($D75,'Parameter'!$E$5:$G$8,2,FALSE)+$J75*VLOOKUP($D75,'Parameter'!$E$5:$G$8,3,FALSE),""))</f>
        <v/>
      </c>
      <c r="P75" s="21">
        <f>IF($A75="","",IF(OR($M75="",$O75=""),"",SUM($H75,$I75,$K75,$N75,$O75)))</f>
        <v/>
      </c>
      <c r="Q75" s="21">
        <f>IF($A75="","",IF($P75="","",$L75-$P75))</f>
        <v/>
      </c>
      <c r="R75" s="22">
        <f>IF($A75="","",IFERROR($Q75/$L75,""))</f>
        <v/>
      </c>
      <c r="S75" s="22">
        <f>IF($A75="","",IF($R75="","",$R75-'Parameter'!$B$14))</f>
        <v/>
      </c>
      <c r="T75" s="23">
        <f>IF($A75="","",IF(OR($B75="",$C75="",$D75="",$E75="",$F75="",$G75="",$H75="",$I75="",$J75="",$K75="",$M75="",$O75="",COUNTIF('Parameter'!$I$5:$I$7,$E75)=0),"Eingabe prüfen",IF($E75='Parameter'!$I$7,"Storniert",IF($E75='Parameter'!$I$6,"Offen",IF($Q75&lt;0,"Negativer DB",IF($J75&gt;'Parameter'!$B$19,"Distanz prüfen",IF($R75&lt;'Parameter'!$B$14,"DB unter Ziel","OK")))))))</f>
        <v/>
      </c>
    </row>
    <row r="76">
      <c r="A76" s="17" t="n"/>
      <c r="B76" s="18" t="n"/>
      <c r="C76" s="17" t="n"/>
      <c r="D76" s="17" t="n"/>
      <c r="E76" s="17" t="n"/>
      <c r="F76" s="19" t="n"/>
      <c r="G76" s="19" t="n"/>
      <c r="H76" s="19" t="n"/>
      <c r="I76" s="19" t="n"/>
      <c r="J76" s="36" t="n"/>
      <c r="K76" s="19" t="n"/>
      <c r="L76" s="24">
        <f>IF($A76="","",SUM($F76:$G76))</f>
        <v/>
      </c>
      <c r="M76" s="25">
        <f>IF($A76="","",IFERROR(VLOOKUP($C76,'Parameter'!$A$5:$B$8,2,FALSE),""))</f>
        <v/>
      </c>
      <c r="N76" s="24">
        <f>IF($A76="","",IF($M76="","",IFERROR($L76*$M76,"")))</f>
        <v/>
      </c>
      <c r="O76" s="24">
        <f>IF($A76="","",IFERROR(VLOOKUP($D76,'Parameter'!$E$5:$G$8,2,FALSE)+$J76*VLOOKUP($D76,'Parameter'!$E$5:$G$8,3,FALSE),""))</f>
        <v/>
      </c>
      <c r="P76" s="24">
        <f>IF($A76="","",IF(OR($M76="",$O76=""),"",SUM($H76,$I76,$K76,$N76,$O76)))</f>
        <v/>
      </c>
      <c r="Q76" s="24">
        <f>IF($A76="","",IF($P76="","",$L76-$P76))</f>
        <v/>
      </c>
      <c r="R76" s="25">
        <f>IF($A76="","",IFERROR($Q76/$L76,""))</f>
        <v/>
      </c>
      <c r="S76" s="25">
        <f>IF($A76="","",IF($R76="","",$R76-'Parameter'!$B$14))</f>
        <v/>
      </c>
      <c r="T76" s="26">
        <f>IF($A76="","",IF(OR($B76="",$C76="",$D76="",$E76="",$F76="",$G76="",$H76="",$I76="",$J76="",$K76="",$M76="",$O76="",COUNTIF('Parameter'!$I$5:$I$7,$E76)=0),"Eingabe prüfen",IF($E76='Parameter'!$I$7,"Storniert",IF($E76='Parameter'!$I$6,"Offen",IF($Q76&lt;0,"Negativer DB",IF($J76&gt;'Parameter'!$B$19,"Distanz prüfen",IF($R76&lt;'Parameter'!$B$14,"DB unter Ziel","OK")))))))</f>
        <v/>
      </c>
    </row>
    <row r="77">
      <c r="A77" s="17" t="n"/>
      <c r="B77" s="18" t="n"/>
      <c r="C77" s="17" t="n"/>
      <c r="D77" s="17" t="n"/>
      <c r="E77" s="17" t="n"/>
      <c r="F77" s="19" t="n"/>
      <c r="G77" s="19" t="n"/>
      <c r="H77" s="19" t="n"/>
      <c r="I77" s="19" t="n"/>
      <c r="J77" s="36" t="n"/>
      <c r="K77" s="19" t="n"/>
      <c r="L77" s="21">
        <f>IF($A77="","",SUM($F77:$G77))</f>
        <v/>
      </c>
      <c r="M77" s="22">
        <f>IF($A77="","",IFERROR(VLOOKUP($C77,'Parameter'!$A$5:$B$8,2,FALSE),""))</f>
        <v/>
      </c>
      <c r="N77" s="21">
        <f>IF($A77="","",IF($M77="","",IFERROR($L77*$M77,"")))</f>
        <v/>
      </c>
      <c r="O77" s="21">
        <f>IF($A77="","",IFERROR(VLOOKUP($D77,'Parameter'!$E$5:$G$8,2,FALSE)+$J77*VLOOKUP($D77,'Parameter'!$E$5:$G$8,3,FALSE),""))</f>
        <v/>
      </c>
      <c r="P77" s="21">
        <f>IF($A77="","",IF(OR($M77="",$O77=""),"",SUM($H77,$I77,$K77,$N77,$O77)))</f>
        <v/>
      </c>
      <c r="Q77" s="21">
        <f>IF($A77="","",IF($P77="","",$L77-$P77))</f>
        <v/>
      </c>
      <c r="R77" s="22">
        <f>IF($A77="","",IFERROR($Q77/$L77,""))</f>
        <v/>
      </c>
      <c r="S77" s="22">
        <f>IF($A77="","",IF($R77="","",$R77-'Parameter'!$B$14))</f>
        <v/>
      </c>
      <c r="T77" s="23">
        <f>IF($A77="","",IF(OR($B77="",$C77="",$D77="",$E77="",$F77="",$G77="",$H77="",$I77="",$J77="",$K77="",$M77="",$O77="",COUNTIF('Parameter'!$I$5:$I$7,$E77)=0),"Eingabe prüfen",IF($E77='Parameter'!$I$7,"Storniert",IF($E77='Parameter'!$I$6,"Offen",IF($Q77&lt;0,"Negativer DB",IF($J77&gt;'Parameter'!$B$19,"Distanz prüfen",IF($R77&lt;'Parameter'!$B$14,"DB unter Ziel","OK")))))))</f>
        <v/>
      </c>
    </row>
    <row r="78">
      <c r="A78" s="17" t="n"/>
      <c r="B78" s="18" t="n"/>
      <c r="C78" s="17" t="n"/>
      <c r="D78" s="17" t="n"/>
      <c r="E78" s="17" t="n"/>
      <c r="F78" s="19" t="n"/>
      <c r="G78" s="19" t="n"/>
      <c r="H78" s="19" t="n"/>
      <c r="I78" s="19" t="n"/>
      <c r="J78" s="36" t="n"/>
      <c r="K78" s="19" t="n"/>
      <c r="L78" s="24">
        <f>IF($A78="","",SUM($F78:$G78))</f>
        <v/>
      </c>
      <c r="M78" s="25">
        <f>IF($A78="","",IFERROR(VLOOKUP($C78,'Parameter'!$A$5:$B$8,2,FALSE),""))</f>
        <v/>
      </c>
      <c r="N78" s="24">
        <f>IF($A78="","",IF($M78="","",IFERROR($L78*$M78,"")))</f>
        <v/>
      </c>
      <c r="O78" s="24">
        <f>IF($A78="","",IFERROR(VLOOKUP($D78,'Parameter'!$E$5:$G$8,2,FALSE)+$J78*VLOOKUP($D78,'Parameter'!$E$5:$G$8,3,FALSE),""))</f>
        <v/>
      </c>
      <c r="P78" s="24">
        <f>IF($A78="","",IF(OR($M78="",$O78=""),"",SUM($H78,$I78,$K78,$N78,$O78)))</f>
        <v/>
      </c>
      <c r="Q78" s="24">
        <f>IF($A78="","",IF($P78="","",$L78-$P78))</f>
        <v/>
      </c>
      <c r="R78" s="25">
        <f>IF($A78="","",IFERROR($Q78/$L78,""))</f>
        <v/>
      </c>
      <c r="S78" s="25">
        <f>IF($A78="","",IF($R78="","",$R78-'Parameter'!$B$14))</f>
        <v/>
      </c>
      <c r="T78" s="26">
        <f>IF($A78="","",IF(OR($B78="",$C78="",$D78="",$E78="",$F78="",$G78="",$H78="",$I78="",$J78="",$K78="",$M78="",$O78="",COUNTIF('Parameter'!$I$5:$I$7,$E78)=0),"Eingabe prüfen",IF($E78='Parameter'!$I$7,"Storniert",IF($E78='Parameter'!$I$6,"Offen",IF($Q78&lt;0,"Negativer DB",IF($J78&gt;'Parameter'!$B$19,"Distanz prüfen",IF($R78&lt;'Parameter'!$B$14,"DB unter Ziel","OK")))))))</f>
        <v/>
      </c>
    </row>
    <row r="79">
      <c r="A79" s="17" t="n"/>
      <c r="B79" s="18" t="n"/>
      <c r="C79" s="17" t="n"/>
      <c r="D79" s="17" t="n"/>
      <c r="E79" s="17" t="n"/>
      <c r="F79" s="19" t="n"/>
      <c r="G79" s="19" t="n"/>
      <c r="H79" s="19" t="n"/>
      <c r="I79" s="19" t="n"/>
      <c r="J79" s="36" t="n"/>
      <c r="K79" s="19" t="n"/>
      <c r="L79" s="21">
        <f>IF($A79="","",SUM($F79:$G79))</f>
        <v/>
      </c>
      <c r="M79" s="22">
        <f>IF($A79="","",IFERROR(VLOOKUP($C79,'Parameter'!$A$5:$B$8,2,FALSE),""))</f>
        <v/>
      </c>
      <c r="N79" s="21">
        <f>IF($A79="","",IF($M79="","",IFERROR($L79*$M79,"")))</f>
        <v/>
      </c>
      <c r="O79" s="21">
        <f>IF($A79="","",IFERROR(VLOOKUP($D79,'Parameter'!$E$5:$G$8,2,FALSE)+$J79*VLOOKUP($D79,'Parameter'!$E$5:$G$8,3,FALSE),""))</f>
        <v/>
      </c>
      <c r="P79" s="21">
        <f>IF($A79="","",IF(OR($M79="",$O79=""),"",SUM($H79,$I79,$K79,$N79,$O79)))</f>
        <v/>
      </c>
      <c r="Q79" s="21">
        <f>IF($A79="","",IF($P79="","",$L79-$P79))</f>
        <v/>
      </c>
      <c r="R79" s="22">
        <f>IF($A79="","",IFERROR($Q79/$L79,""))</f>
        <v/>
      </c>
      <c r="S79" s="22">
        <f>IF($A79="","",IF($R79="","",$R79-'Parameter'!$B$14))</f>
        <v/>
      </c>
      <c r="T79" s="23">
        <f>IF($A79="","",IF(OR($B79="",$C79="",$D79="",$E79="",$F79="",$G79="",$H79="",$I79="",$J79="",$K79="",$M79="",$O79="",COUNTIF('Parameter'!$I$5:$I$7,$E79)=0),"Eingabe prüfen",IF($E79='Parameter'!$I$7,"Storniert",IF($E79='Parameter'!$I$6,"Offen",IF($Q79&lt;0,"Negativer DB",IF($J79&gt;'Parameter'!$B$19,"Distanz prüfen",IF($R79&lt;'Parameter'!$B$14,"DB unter Ziel","OK")))))))</f>
        <v/>
      </c>
    </row>
    <row r="80">
      <c r="A80" s="17" t="n"/>
      <c r="B80" s="18" t="n"/>
      <c r="C80" s="17" t="n"/>
      <c r="D80" s="17" t="n"/>
      <c r="E80" s="17" t="n"/>
      <c r="F80" s="19" t="n"/>
      <c r="G80" s="19" t="n"/>
      <c r="H80" s="19" t="n"/>
      <c r="I80" s="19" t="n"/>
      <c r="J80" s="36" t="n"/>
      <c r="K80" s="19" t="n"/>
      <c r="L80" s="24">
        <f>IF($A80="","",SUM($F80:$G80))</f>
        <v/>
      </c>
      <c r="M80" s="25">
        <f>IF($A80="","",IFERROR(VLOOKUP($C80,'Parameter'!$A$5:$B$8,2,FALSE),""))</f>
        <v/>
      </c>
      <c r="N80" s="24">
        <f>IF($A80="","",IF($M80="","",IFERROR($L80*$M80,"")))</f>
        <v/>
      </c>
      <c r="O80" s="24">
        <f>IF($A80="","",IFERROR(VLOOKUP($D80,'Parameter'!$E$5:$G$8,2,FALSE)+$J80*VLOOKUP($D80,'Parameter'!$E$5:$G$8,3,FALSE),""))</f>
        <v/>
      </c>
      <c r="P80" s="24">
        <f>IF($A80="","",IF(OR($M80="",$O80=""),"",SUM($H80,$I80,$K80,$N80,$O80)))</f>
        <v/>
      </c>
      <c r="Q80" s="24">
        <f>IF($A80="","",IF($P80="","",$L80-$P80))</f>
        <v/>
      </c>
      <c r="R80" s="25">
        <f>IF($A80="","",IFERROR($Q80/$L80,""))</f>
        <v/>
      </c>
      <c r="S80" s="25">
        <f>IF($A80="","",IF($R80="","",$R80-'Parameter'!$B$14))</f>
        <v/>
      </c>
      <c r="T80" s="26">
        <f>IF($A80="","",IF(OR($B80="",$C80="",$D80="",$E80="",$F80="",$G80="",$H80="",$I80="",$J80="",$K80="",$M80="",$O80="",COUNTIF('Parameter'!$I$5:$I$7,$E80)=0),"Eingabe prüfen",IF($E80='Parameter'!$I$7,"Storniert",IF($E80='Parameter'!$I$6,"Offen",IF($Q80&lt;0,"Negativer DB",IF($J80&gt;'Parameter'!$B$19,"Distanz prüfen",IF($R80&lt;'Parameter'!$B$14,"DB unter Ziel","OK")))))))</f>
        <v/>
      </c>
    </row>
    <row r="81">
      <c r="A81" s="17" t="n"/>
      <c r="B81" s="18" t="n"/>
      <c r="C81" s="17" t="n"/>
      <c r="D81" s="17" t="n"/>
      <c r="E81" s="17" t="n"/>
      <c r="F81" s="19" t="n"/>
      <c r="G81" s="19" t="n"/>
      <c r="H81" s="19" t="n"/>
      <c r="I81" s="19" t="n"/>
      <c r="J81" s="36" t="n"/>
      <c r="K81" s="19" t="n"/>
      <c r="L81" s="21">
        <f>IF($A81="","",SUM($F81:$G81))</f>
        <v/>
      </c>
      <c r="M81" s="22">
        <f>IF($A81="","",IFERROR(VLOOKUP($C81,'Parameter'!$A$5:$B$8,2,FALSE),""))</f>
        <v/>
      </c>
      <c r="N81" s="21">
        <f>IF($A81="","",IF($M81="","",IFERROR($L81*$M81,"")))</f>
        <v/>
      </c>
      <c r="O81" s="21">
        <f>IF($A81="","",IFERROR(VLOOKUP($D81,'Parameter'!$E$5:$G$8,2,FALSE)+$J81*VLOOKUP($D81,'Parameter'!$E$5:$G$8,3,FALSE),""))</f>
        <v/>
      </c>
      <c r="P81" s="21">
        <f>IF($A81="","",IF(OR($M81="",$O81=""),"",SUM($H81,$I81,$K81,$N81,$O81)))</f>
        <v/>
      </c>
      <c r="Q81" s="21">
        <f>IF($A81="","",IF($P81="","",$L81-$P81))</f>
        <v/>
      </c>
      <c r="R81" s="22">
        <f>IF($A81="","",IFERROR($Q81/$L81,""))</f>
        <v/>
      </c>
      <c r="S81" s="22">
        <f>IF($A81="","",IF($R81="","",$R81-'Parameter'!$B$14))</f>
        <v/>
      </c>
      <c r="T81" s="23">
        <f>IF($A81="","",IF(OR($B81="",$C81="",$D81="",$E81="",$F81="",$G81="",$H81="",$I81="",$J81="",$K81="",$M81="",$O81="",COUNTIF('Parameter'!$I$5:$I$7,$E81)=0),"Eingabe prüfen",IF($E81='Parameter'!$I$7,"Storniert",IF($E81='Parameter'!$I$6,"Offen",IF($Q81&lt;0,"Negativer DB",IF($J81&gt;'Parameter'!$B$19,"Distanz prüfen",IF($R81&lt;'Parameter'!$B$14,"DB unter Ziel","OK")))))))</f>
        <v/>
      </c>
    </row>
    <row r="82">
      <c r="A82" s="17" t="n"/>
      <c r="B82" s="18" t="n"/>
      <c r="C82" s="17" t="n"/>
      <c r="D82" s="17" t="n"/>
      <c r="E82" s="17" t="n"/>
      <c r="F82" s="19" t="n"/>
      <c r="G82" s="19" t="n"/>
      <c r="H82" s="19" t="n"/>
      <c r="I82" s="19" t="n"/>
      <c r="J82" s="36" t="n"/>
      <c r="K82" s="19" t="n"/>
      <c r="L82" s="24">
        <f>IF($A82="","",SUM($F82:$G82))</f>
        <v/>
      </c>
      <c r="M82" s="25">
        <f>IF($A82="","",IFERROR(VLOOKUP($C82,'Parameter'!$A$5:$B$8,2,FALSE),""))</f>
        <v/>
      </c>
      <c r="N82" s="24">
        <f>IF($A82="","",IF($M82="","",IFERROR($L82*$M82,"")))</f>
        <v/>
      </c>
      <c r="O82" s="24">
        <f>IF($A82="","",IFERROR(VLOOKUP($D82,'Parameter'!$E$5:$G$8,2,FALSE)+$J82*VLOOKUP($D82,'Parameter'!$E$5:$G$8,3,FALSE),""))</f>
        <v/>
      </c>
      <c r="P82" s="24">
        <f>IF($A82="","",IF(OR($M82="",$O82=""),"",SUM($H82,$I82,$K82,$N82,$O82)))</f>
        <v/>
      </c>
      <c r="Q82" s="24">
        <f>IF($A82="","",IF($P82="","",$L82-$P82))</f>
        <v/>
      </c>
      <c r="R82" s="25">
        <f>IF($A82="","",IFERROR($Q82/$L82,""))</f>
        <v/>
      </c>
      <c r="S82" s="25">
        <f>IF($A82="","",IF($R82="","",$R82-'Parameter'!$B$14))</f>
        <v/>
      </c>
      <c r="T82" s="26">
        <f>IF($A82="","",IF(OR($B82="",$C82="",$D82="",$E82="",$F82="",$G82="",$H82="",$I82="",$J82="",$K82="",$M82="",$O82="",COUNTIF('Parameter'!$I$5:$I$7,$E82)=0),"Eingabe prüfen",IF($E82='Parameter'!$I$7,"Storniert",IF($E82='Parameter'!$I$6,"Offen",IF($Q82&lt;0,"Negativer DB",IF($J82&gt;'Parameter'!$B$19,"Distanz prüfen",IF($R82&lt;'Parameter'!$B$14,"DB unter Ziel","OK")))))))</f>
        <v/>
      </c>
    </row>
    <row r="83">
      <c r="A83" s="17" t="n"/>
      <c r="B83" s="18" t="n"/>
      <c r="C83" s="17" t="n"/>
      <c r="D83" s="17" t="n"/>
      <c r="E83" s="17" t="n"/>
      <c r="F83" s="19" t="n"/>
      <c r="G83" s="19" t="n"/>
      <c r="H83" s="19" t="n"/>
      <c r="I83" s="19" t="n"/>
      <c r="J83" s="36" t="n"/>
      <c r="K83" s="19" t="n"/>
      <c r="L83" s="21">
        <f>IF($A83="","",SUM($F83:$G83))</f>
        <v/>
      </c>
      <c r="M83" s="22">
        <f>IF($A83="","",IFERROR(VLOOKUP($C83,'Parameter'!$A$5:$B$8,2,FALSE),""))</f>
        <v/>
      </c>
      <c r="N83" s="21">
        <f>IF($A83="","",IF($M83="","",IFERROR($L83*$M83,"")))</f>
        <v/>
      </c>
      <c r="O83" s="21">
        <f>IF($A83="","",IFERROR(VLOOKUP($D83,'Parameter'!$E$5:$G$8,2,FALSE)+$J83*VLOOKUP($D83,'Parameter'!$E$5:$G$8,3,FALSE),""))</f>
        <v/>
      </c>
      <c r="P83" s="21">
        <f>IF($A83="","",IF(OR($M83="",$O83=""),"",SUM($H83,$I83,$K83,$N83,$O83)))</f>
        <v/>
      </c>
      <c r="Q83" s="21">
        <f>IF($A83="","",IF($P83="","",$L83-$P83))</f>
        <v/>
      </c>
      <c r="R83" s="22">
        <f>IF($A83="","",IFERROR($Q83/$L83,""))</f>
        <v/>
      </c>
      <c r="S83" s="22">
        <f>IF($A83="","",IF($R83="","",$R83-'Parameter'!$B$14))</f>
        <v/>
      </c>
      <c r="T83" s="23">
        <f>IF($A83="","",IF(OR($B83="",$C83="",$D83="",$E83="",$F83="",$G83="",$H83="",$I83="",$J83="",$K83="",$M83="",$O83="",COUNTIF('Parameter'!$I$5:$I$7,$E83)=0),"Eingabe prüfen",IF($E83='Parameter'!$I$7,"Storniert",IF($E83='Parameter'!$I$6,"Offen",IF($Q83&lt;0,"Negativer DB",IF($J83&gt;'Parameter'!$B$19,"Distanz prüfen",IF($R83&lt;'Parameter'!$B$14,"DB unter Ziel","OK")))))))</f>
        <v/>
      </c>
    </row>
    <row r="84">
      <c r="A84" s="17" t="n"/>
      <c r="B84" s="18" t="n"/>
      <c r="C84" s="17" t="n"/>
      <c r="D84" s="17" t="n"/>
      <c r="E84" s="17" t="n"/>
      <c r="F84" s="19" t="n"/>
      <c r="G84" s="19" t="n"/>
      <c r="H84" s="19" t="n"/>
      <c r="I84" s="19" t="n"/>
      <c r="J84" s="36" t="n"/>
      <c r="K84" s="19" t="n"/>
      <c r="L84" s="24">
        <f>IF($A84="","",SUM($F84:$G84))</f>
        <v/>
      </c>
      <c r="M84" s="25">
        <f>IF($A84="","",IFERROR(VLOOKUP($C84,'Parameter'!$A$5:$B$8,2,FALSE),""))</f>
        <v/>
      </c>
      <c r="N84" s="24">
        <f>IF($A84="","",IF($M84="","",IFERROR($L84*$M84,"")))</f>
        <v/>
      </c>
      <c r="O84" s="24">
        <f>IF($A84="","",IFERROR(VLOOKUP($D84,'Parameter'!$E$5:$G$8,2,FALSE)+$J84*VLOOKUP($D84,'Parameter'!$E$5:$G$8,3,FALSE),""))</f>
        <v/>
      </c>
      <c r="P84" s="24">
        <f>IF($A84="","",IF(OR($M84="",$O84=""),"",SUM($H84,$I84,$K84,$N84,$O84)))</f>
        <v/>
      </c>
      <c r="Q84" s="24">
        <f>IF($A84="","",IF($P84="","",$L84-$P84))</f>
        <v/>
      </c>
      <c r="R84" s="25">
        <f>IF($A84="","",IFERROR($Q84/$L84,""))</f>
        <v/>
      </c>
      <c r="S84" s="25">
        <f>IF($A84="","",IF($R84="","",$R84-'Parameter'!$B$14))</f>
        <v/>
      </c>
      <c r="T84" s="26">
        <f>IF($A84="","",IF(OR($B84="",$C84="",$D84="",$E84="",$F84="",$G84="",$H84="",$I84="",$J84="",$K84="",$M84="",$O84="",COUNTIF('Parameter'!$I$5:$I$7,$E84)=0),"Eingabe prüfen",IF($E84='Parameter'!$I$7,"Storniert",IF($E84='Parameter'!$I$6,"Offen",IF($Q84&lt;0,"Negativer DB",IF($J84&gt;'Parameter'!$B$19,"Distanz prüfen",IF($R84&lt;'Parameter'!$B$14,"DB unter Ziel","OK")))))))</f>
        <v/>
      </c>
    </row>
    <row r="85">
      <c r="A85" s="17" t="n"/>
      <c r="B85" s="18" t="n"/>
      <c r="C85" s="17" t="n"/>
      <c r="D85" s="17" t="n"/>
      <c r="E85" s="17" t="n"/>
      <c r="F85" s="19" t="n"/>
      <c r="G85" s="19" t="n"/>
      <c r="H85" s="19" t="n"/>
      <c r="I85" s="19" t="n"/>
      <c r="J85" s="36" t="n"/>
      <c r="K85" s="19" t="n"/>
      <c r="L85" s="21">
        <f>IF($A85="","",SUM($F85:$G85))</f>
        <v/>
      </c>
      <c r="M85" s="22">
        <f>IF($A85="","",IFERROR(VLOOKUP($C85,'Parameter'!$A$5:$B$8,2,FALSE),""))</f>
        <v/>
      </c>
      <c r="N85" s="21">
        <f>IF($A85="","",IF($M85="","",IFERROR($L85*$M85,"")))</f>
        <v/>
      </c>
      <c r="O85" s="21">
        <f>IF($A85="","",IFERROR(VLOOKUP($D85,'Parameter'!$E$5:$G$8,2,FALSE)+$J85*VLOOKUP($D85,'Parameter'!$E$5:$G$8,3,FALSE),""))</f>
        <v/>
      </c>
      <c r="P85" s="21">
        <f>IF($A85="","",IF(OR($M85="",$O85=""),"",SUM($H85,$I85,$K85,$N85,$O85)))</f>
        <v/>
      </c>
      <c r="Q85" s="21">
        <f>IF($A85="","",IF($P85="","",$L85-$P85))</f>
        <v/>
      </c>
      <c r="R85" s="22">
        <f>IF($A85="","",IFERROR($Q85/$L85,""))</f>
        <v/>
      </c>
      <c r="S85" s="22">
        <f>IF($A85="","",IF($R85="","",$R85-'Parameter'!$B$14))</f>
        <v/>
      </c>
      <c r="T85" s="23">
        <f>IF($A85="","",IF(OR($B85="",$C85="",$D85="",$E85="",$F85="",$G85="",$H85="",$I85="",$J85="",$K85="",$M85="",$O85="",COUNTIF('Parameter'!$I$5:$I$7,$E85)=0),"Eingabe prüfen",IF($E85='Parameter'!$I$7,"Storniert",IF($E85='Parameter'!$I$6,"Offen",IF($Q85&lt;0,"Negativer DB",IF($J85&gt;'Parameter'!$B$19,"Distanz prüfen",IF($R85&lt;'Parameter'!$B$14,"DB unter Ziel","OK")))))))</f>
        <v/>
      </c>
    </row>
    <row r="86">
      <c r="A86" s="17" t="n"/>
      <c r="B86" s="18" t="n"/>
      <c r="C86" s="17" t="n"/>
      <c r="D86" s="17" t="n"/>
      <c r="E86" s="17" t="n"/>
      <c r="F86" s="19" t="n"/>
      <c r="G86" s="19" t="n"/>
      <c r="H86" s="19" t="n"/>
      <c r="I86" s="19" t="n"/>
      <c r="J86" s="36" t="n"/>
      <c r="K86" s="19" t="n"/>
      <c r="L86" s="24">
        <f>IF($A86="","",SUM($F86:$G86))</f>
        <v/>
      </c>
      <c r="M86" s="25">
        <f>IF($A86="","",IFERROR(VLOOKUP($C86,'Parameter'!$A$5:$B$8,2,FALSE),""))</f>
        <v/>
      </c>
      <c r="N86" s="24">
        <f>IF($A86="","",IF($M86="","",IFERROR($L86*$M86,"")))</f>
        <v/>
      </c>
      <c r="O86" s="24">
        <f>IF($A86="","",IFERROR(VLOOKUP($D86,'Parameter'!$E$5:$G$8,2,FALSE)+$J86*VLOOKUP($D86,'Parameter'!$E$5:$G$8,3,FALSE),""))</f>
        <v/>
      </c>
      <c r="P86" s="24">
        <f>IF($A86="","",IF(OR($M86="",$O86=""),"",SUM($H86,$I86,$K86,$N86,$O86)))</f>
        <v/>
      </c>
      <c r="Q86" s="24">
        <f>IF($A86="","",IF($P86="","",$L86-$P86))</f>
        <v/>
      </c>
      <c r="R86" s="25">
        <f>IF($A86="","",IFERROR($Q86/$L86,""))</f>
        <v/>
      </c>
      <c r="S86" s="25">
        <f>IF($A86="","",IF($R86="","",$R86-'Parameter'!$B$14))</f>
        <v/>
      </c>
      <c r="T86" s="26">
        <f>IF($A86="","",IF(OR($B86="",$C86="",$D86="",$E86="",$F86="",$G86="",$H86="",$I86="",$J86="",$K86="",$M86="",$O86="",COUNTIF('Parameter'!$I$5:$I$7,$E86)=0),"Eingabe prüfen",IF($E86='Parameter'!$I$7,"Storniert",IF($E86='Parameter'!$I$6,"Offen",IF($Q86&lt;0,"Negativer DB",IF($J86&gt;'Parameter'!$B$19,"Distanz prüfen",IF($R86&lt;'Parameter'!$B$14,"DB unter Ziel","OK")))))))</f>
        <v/>
      </c>
    </row>
    <row r="87">
      <c r="A87" s="17" t="n"/>
      <c r="B87" s="18" t="n"/>
      <c r="C87" s="17" t="n"/>
      <c r="D87" s="17" t="n"/>
      <c r="E87" s="17" t="n"/>
      <c r="F87" s="19" t="n"/>
      <c r="G87" s="19" t="n"/>
      <c r="H87" s="19" t="n"/>
      <c r="I87" s="19" t="n"/>
      <c r="J87" s="36" t="n"/>
      <c r="K87" s="19" t="n"/>
      <c r="L87" s="21">
        <f>IF($A87="","",SUM($F87:$G87))</f>
        <v/>
      </c>
      <c r="M87" s="22">
        <f>IF($A87="","",IFERROR(VLOOKUP($C87,'Parameter'!$A$5:$B$8,2,FALSE),""))</f>
        <v/>
      </c>
      <c r="N87" s="21">
        <f>IF($A87="","",IF($M87="","",IFERROR($L87*$M87,"")))</f>
        <v/>
      </c>
      <c r="O87" s="21">
        <f>IF($A87="","",IFERROR(VLOOKUP($D87,'Parameter'!$E$5:$G$8,2,FALSE)+$J87*VLOOKUP($D87,'Parameter'!$E$5:$G$8,3,FALSE),""))</f>
        <v/>
      </c>
      <c r="P87" s="21">
        <f>IF($A87="","",IF(OR($M87="",$O87=""),"",SUM($H87,$I87,$K87,$N87,$O87)))</f>
        <v/>
      </c>
      <c r="Q87" s="21">
        <f>IF($A87="","",IF($P87="","",$L87-$P87))</f>
        <v/>
      </c>
      <c r="R87" s="22">
        <f>IF($A87="","",IFERROR($Q87/$L87,""))</f>
        <v/>
      </c>
      <c r="S87" s="22">
        <f>IF($A87="","",IF($R87="","",$R87-'Parameter'!$B$14))</f>
        <v/>
      </c>
      <c r="T87" s="23">
        <f>IF($A87="","",IF(OR($B87="",$C87="",$D87="",$E87="",$F87="",$G87="",$H87="",$I87="",$J87="",$K87="",$M87="",$O87="",COUNTIF('Parameter'!$I$5:$I$7,$E87)=0),"Eingabe prüfen",IF($E87='Parameter'!$I$7,"Storniert",IF($E87='Parameter'!$I$6,"Offen",IF($Q87&lt;0,"Negativer DB",IF($J87&gt;'Parameter'!$B$19,"Distanz prüfen",IF($R87&lt;'Parameter'!$B$14,"DB unter Ziel","OK")))))))</f>
        <v/>
      </c>
    </row>
    <row r="88">
      <c r="A88" s="17" t="n"/>
      <c r="B88" s="18" t="n"/>
      <c r="C88" s="17" t="n"/>
      <c r="D88" s="17" t="n"/>
      <c r="E88" s="17" t="n"/>
      <c r="F88" s="19" t="n"/>
      <c r="G88" s="19" t="n"/>
      <c r="H88" s="19" t="n"/>
      <c r="I88" s="19" t="n"/>
      <c r="J88" s="36" t="n"/>
      <c r="K88" s="19" t="n"/>
      <c r="L88" s="24">
        <f>IF($A88="","",SUM($F88:$G88))</f>
        <v/>
      </c>
      <c r="M88" s="25">
        <f>IF($A88="","",IFERROR(VLOOKUP($C88,'Parameter'!$A$5:$B$8,2,FALSE),""))</f>
        <v/>
      </c>
      <c r="N88" s="24">
        <f>IF($A88="","",IF($M88="","",IFERROR($L88*$M88,"")))</f>
        <v/>
      </c>
      <c r="O88" s="24">
        <f>IF($A88="","",IFERROR(VLOOKUP($D88,'Parameter'!$E$5:$G$8,2,FALSE)+$J88*VLOOKUP($D88,'Parameter'!$E$5:$G$8,3,FALSE),""))</f>
        <v/>
      </c>
      <c r="P88" s="24">
        <f>IF($A88="","",IF(OR($M88="",$O88=""),"",SUM($H88,$I88,$K88,$N88,$O88)))</f>
        <v/>
      </c>
      <c r="Q88" s="24">
        <f>IF($A88="","",IF($P88="","",$L88-$P88))</f>
        <v/>
      </c>
      <c r="R88" s="25">
        <f>IF($A88="","",IFERROR($Q88/$L88,""))</f>
        <v/>
      </c>
      <c r="S88" s="25">
        <f>IF($A88="","",IF($R88="","",$R88-'Parameter'!$B$14))</f>
        <v/>
      </c>
      <c r="T88" s="26">
        <f>IF($A88="","",IF(OR($B88="",$C88="",$D88="",$E88="",$F88="",$G88="",$H88="",$I88="",$J88="",$K88="",$M88="",$O88="",COUNTIF('Parameter'!$I$5:$I$7,$E88)=0),"Eingabe prüfen",IF($E88='Parameter'!$I$7,"Storniert",IF($E88='Parameter'!$I$6,"Offen",IF($Q88&lt;0,"Negativer DB",IF($J88&gt;'Parameter'!$B$19,"Distanz prüfen",IF($R88&lt;'Parameter'!$B$14,"DB unter Ziel","OK")))))))</f>
        <v/>
      </c>
    </row>
    <row r="89">
      <c r="A89" s="17" t="n"/>
      <c r="B89" s="18" t="n"/>
      <c r="C89" s="17" t="n"/>
      <c r="D89" s="17" t="n"/>
      <c r="E89" s="17" t="n"/>
      <c r="F89" s="19" t="n"/>
      <c r="G89" s="19" t="n"/>
      <c r="H89" s="19" t="n"/>
      <c r="I89" s="19" t="n"/>
      <c r="J89" s="36" t="n"/>
      <c r="K89" s="19" t="n"/>
      <c r="L89" s="21">
        <f>IF($A89="","",SUM($F89:$G89))</f>
        <v/>
      </c>
      <c r="M89" s="22">
        <f>IF($A89="","",IFERROR(VLOOKUP($C89,'Parameter'!$A$5:$B$8,2,FALSE),""))</f>
        <v/>
      </c>
      <c r="N89" s="21">
        <f>IF($A89="","",IF($M89="","",IFERROR($L89*$M89,"")))</f>
        <v/>
      </c>
      <c r="O89" s="21">
        <f>IF($A89="","",IFERROR(VLOOKUP($D89,'Parameter'!$E$5:$G$8,2,FALSE)+$J89*VLOOKUP($D89,'Parameter'!$E$5:$G$8,3,FALSE),""))</f>
        <v/>
      </c>
      <c r="P89" s="21">
        <f>IF($A89="","",IF(OR($M89="",$O89=""),"",SUM($H89,$I89,$K89,$N89,$O89)))</f>
        <v/>
      </c>
      <c r="Q89" s="21">
        <f>IF($A89="","",IF($P89="","",$L89-$P89))</f>
        <v/>
      </c>
      <c r="R89" s="22">
        <f>IF($A89="","",IFERROR($Q89/$L89,""))</f>
        <v/>
      </c>
      <c r="S89" s="22">
        <f>IF($A89="","",IF($R89="","",$R89-'Parameter'!$B$14))</f>
        <v/>
      </c>
      <c r="T89" s="23">
        <f>IF($A89="","",IF(OR($B89="",$C89="",$D89="",$E89="",$F89="",$G89="",$H89="",$I89="",$J89="",$K89="",$M89="",$O89="",COUNTIF('Parameter'!$I$5:$I$7,$E89)=0),"Eingabe prüfen",IF($E89='Parameter'!$I$7,"Storniert",IF($E89='Parameter'!$I$6,"Offen",IF($Q89&lt;0,"Negativer DB",IF($J89&gt;'Parameter'!$B$19,"Distanz prüfen",IF($R89&lt;'Parameter'!$B$14,"DB unter Ziel","OK")))))))</f>
        <v/>
      </c>
    </row>
    <row r="90">
      <c r="A90" s="17" t="n"/>
      <c r="B90" s="18" t="n"/>
      <c r="C90" s="17" t="n"/>
      <c r="D90" s="17" t="n"/>
      <c r="E90" s="17" t="n"/>
      <c r="F90" s="19" t="n"/>
      <c r="G90" s="19" t="n"/>
      <c r="H90" s="19" t="n"/>
      <c r="I90" s="19" t="n"/>
      <c r="J90" s="36" t="n"/>
      <c r="K90" s="19" t="n"/>
      <c r="L90" s="24">
        <f>IF($A90="","",SUM($F90:$G90))</f>
        <v/>
      </c>
      <c r="M90" s="25">
        <f>IF($A90="","",IFERROR(VLOOKUP($C90,'Parameter'!$A$5:$B$8,2,FALSE),""))</f>
        <v/>
      </c>
      <c r="N90" s="24">
        <f>IF($A90="","",IF($M90="","",IFERROR($L90*$M90,"")))</f>
        <v/>
      </c>
      <c r="O90" s="24">
        <f>IF($A90="","",IFERROR(VLOOKUP($D90,'Parameter'!$E$5:$G$8,2,FALSE)+$J90*VLOOKUP($D90,'Parameter'!$E$5:$G$8,3,FALSE),""))</f>
        <v/>
      </c>
      <c r="P90" s="24">
        <f>IF($A90="","",IF(OR($M90="",$O90=""),"",SUM($H90,$I90,$K90,$N90,$O90)))</f>
        <v/>
      </c>
      <c r="Q90" s="24">
        <f>IF($A90="","",IF($P90="","",$L90-$P90))</f>
        <v/>
      </c>
      <c r="R90" s="25">
        <f>IF($A90="","",IFERROR($Q90/$L90,""))</f>
        <v/>
      </c>
      <c r="S90" s="25">
        <f>IF($A90="","",IF($R90="","",$R90-'Parameter'!$B$14))</f>
        <v/>
      </c>
      <c r="T90" s="26">
        <f>IF($A90="","",IF(OR($B90="",$C90="",$D90="",$E90="",$F90="",$G90="",$H90="",$I90="",$J90="",$K90="",$M90="",$O90="",COUNTIF('Parameter'!$I$5:$I$7,$E90)=0),"Eingabe prüfen",IF($E90='Parameter'!$I$7,"Storniert",IF($E90='Parameter'!$I$6,"Offen",IF($Q90&lt;0,"Negativer DB",IF($J90&gt;'Parameter'!$B$19,"Distanz prüfen",IF($R90&lt;'Parameter'!$B$14,"DB unter Ziel","OK")))))))</f>
        <v/>
      </c>
    </row>
    <row r="91">
      <c r="A91" s="17" t="n"/>
      <c r="B91" s="18" t="n"/>
      <c r="C91" s="17" t="n"/>
      <c r="D91" s="17" t="n"/>
      <c r="E91" s="17" t="n"/>
      <c r="F91" s="19" t="n"/>
      <c r="G91" s="19" t="n"/>
      <c r="H91" s="19" t="n"/>
      <c r="I91" s="19" t="n"/>
      <c r="J91" s="36" t="n"/>
      <c r="K91" s="19" t="n"/>
      <c r="L91" s="21">
        <f>IF($A91="","",SUM($F91:$G91))</f>
        <v/>
      </c>
      <c r="M91" s="22">
        <f>IF($A91="","",IFERROR(VLOOKUP($C91,'Parameter'!$A$5:$B$8,2,FALSE),""))</f>
        <v/>
      </c>
      <c r="N91" s="21">
        <f>IF($A91="","",IF($M91="","",IFERROR($L91*$M91,"")))</f>
        <v/>
      </c>
      <c r="O91" s="21">
        <f>IF($A91="","",IFERROR(VLOOKUP($D91,'Parameter'!$E$5:$G$8,2,FALSE)+$J91*VLOOKUP($D91,'Parameter'!$E$5:$G$8,3,FALSE),""))</f>
        <v/>
      </c>
      <c r="P91" s="21">
        <f>IF($A91="","",IF(OR($M91="",$O91=""),"",SUM($H91,$I91,$K91,$N91,$O91)))</f>
        <v/>
      </c>
      <c r="Q91" s="21">
        <f>IF($A91="","",IF($P91="","",$L91-$P91))</f>
        <v/>
      </c>
      <c r="R91" s="22">
        <f>IF($A91="","",IFERROR($Q91/$L91,""))</f>
        <v/>
      </c>
      <c r="S91" s="22">
        <f>IF($A91="","",IF($R91="","",$R91-'Parameter'!$B$14))</f>
        <v/>
      </c>
      <c r="T91" s="23">
        <f>IF($A91="","",IF(OR($B91="",$C91="",$D91="",$E91="",$F91="",$G91="",$H91="",$I91="",$J91="",$K91="",$M91="",$O91="",COUNTIF('Parameter'!$I$5:$I$7,$E91)=0),"Eingabe prüfen",IF($E91='Parameter'!$I$7,"Storniert",IF($E91='Parameter'!$I$6,"Offen",IF($Q91&lt;0,"Negativer DB",IF($J91&gt;'Parameter'!$B$19,"Distanz prüfen",IF($R91&lt;'Parameter'!$B$14,"DB unter Ziel","OK")))))))</f>
        <v/>
      </c>
    </row>
    <row r="92">
      <c r="A92" s="17" t="n"/>
      <c r="B92" s="18" t="n"/>
      <c r="C92" s="17" t="n"/>
      <c r="D92" s="17" t="n"/>
      <c r="E92" s="17" t="n"/>
      <c r="F92" s="19" t="n"/>
      <c r="G92" s="19" t="n"/>
      <c r="H92" s="19" t="n"/>
      <c r="I92" s="19" t="n"/>
      <c r="J92" s="36" t="n"/>
      <c r="K92" s="19" t="n"/>
      <c r="L92" s="24">
        <f>IF($A92="","",SUM($F92:$G92))</f>
        <v/>
      </c>
      <c r="M92" s="25">
        <f>IF($A92="","",IFERROR(VLOOKUP($C92,'Parameter'!$A$5:$B$8,2,FALSE),""))</f>
        <v/>
      </c>
      <c r="N92" s="24">
        <f>IF($A92="","",IF($M92="","",IFERROR($L92*$M92,"")))</f>
        <v/>
      </c>
      <c r="O92" s="24">
        <f>IF($A92="","",IFERROR(VLOOKUP($D92,'Parameter'!$E$5:$G$8,2,FALSE)+$J92*VLOOKUP($D92,'Parameter'!$E$5:$G$8,3,FALSE),""))</f>
        <v/>
      </c>
      <c r="P92" s="24">
        <f>IF($A92="","",IF(OR($M92="",$O92=""),"",SUM($H92,$I92,$K92,$N92,$O92)))</f>
        <v/>
      </c>
      <c r="Q92" s="24">
        <f>IF($A92="","",IF($P92="","",$L92-$P92))</f>
        <v/>
      </c>
      <c r="R92" s="25">
        <f>IF($A92="","",IFERROR($Q92/$L92,""))</f>
        <v/>
      </c>
      <c r="S92" s="25">
        <f>IF($A92="","",IF($R92="","",$R92-'Parameter'!$B$14))</f>
        <v/>
      </c>
      <c r="T92" s="26">
        <f>IF($A92="","",IF(OR($B92="",$C92="",$D92="",$E92="",$F92="",$G92="",$H92="",$I92="",$J92="",$K92="",$M92="",$O92="",COUNTIF('Parameter'!$I$5:$I$7,$E92)=0),"Eingabe prüfen",IF($E92='Parameter'!$I$7,"Storniert",IF($E92='Parameter'!$I$6,"Offen",IF($Q92&lt;0,"Negativer DB",IF($J92&gt;'Parameter'!$B$19,"Distanz prüfen",IF($R92&lt;'Parameter'!$B$14,"DB unter Ziel","OK")))))))</f>
        <v/>
      </c>
    </row>
    <row r="93">
      <c r="A93" s="17" t="n"/>
      <c r="B93" s="18" t="n"/>
      <c r="C93" s="17" t="n"/>
      <c r="D93" s="17" t="n"/>
      <c r="E93" s="17" t="n"/>
      <c r="F93" s="19" t="n"/>
      <c r="G93" s="19" t="n"/>
      <c r="H93" s="19" t="n"/>
      <c r="I93" s="19" t="n"/>
      <c r="J93" s="36" t="n"/>
      <c r="K93" s="19" t="n"/>
      <c r="L93" s="21">
        <f>IF($A93="","",SUM($F93:$G93))</f>
        <v/>
      </c>
      <c r="M93" s="22">
        <f>IF($A93="","",IFERROR(VLOOKUP($C93,'Parameter'!$A$5:$B$8,2,FALSE),""))</f>
        <v/>
      </c>
      <c r="N93" s="21">
        <f>IF($A93="","",IF($M93="","",IFERROR($L93*$M93,"")))</f>
        <v/>
      </c>
      <c r="O93" s="21">
        <f>IF($A93="","",IFERROR(VLOOKUP($D93,'Parameter'!$E$5:$G$8,2,FALSE)+$J93*VLOOKUP($D93,'Parameter'!$E$5:$G$8,3,FALSE),""))</f>
        <v/>
      </c>
      <c r="P93" s="21">
        <f>IF($A93="","",IF(OR($M93="",$O93=""),"",SUM($H93,$I93,$K93,$N93,$O93)))</f>
        <v/>
      </c>
      <c r="Q93" s="21">
        <f>IF($A93="","",IF($P93="","",$L93-$P93))</f>
        <v/>
      </c>
      <c r="R93" s="22">
        <f>IF($A93="","",IFERROR($Q93/$L93,""))</f>
        <v/>
      </c>
      <c r="S93" s="22">
        <f>IF($A93="","",IF($R93="","",$R93-'Parameter'!$B$14))</f>
        <v/>
      </c>
      <c r="T93" s="23">
        <f>IF($A93="","",IF(OR($B93="",$C93="",$D93="",$E93="",$F93="",$G93="",$H93="",$I93="",$J93="",$K93="",$M93="",$O93="",COUNTIF('Parameter'!$I$5:$I$7,$E93)=0),"Eingabe prüfen",IF($E93='Parameter'!$I$7,"Storniert",IF($E93='Parameter'!$I$6,"Offen",IF($Q93&lt;0,"Negativer DB",IF($J93&gt;'Parameter'!$B$19,"Distanz prüfen",IF($R93&lt;'Parameter'!$B$14,"DB unter Ziel","OK")))))))</f>
        <v/>
      </c>
    </row>
    <row r="94">
      <c r="A94" s="17" t="n"/>
      <c r="B94" s="18" t="n"/>
      <c r="C94" s="17" t="n"/>
      <c r="D94" s="17" t="n"/>
      <c r="E94" s="17" t="n"/>
      <c r="F94" s="19" t="n"/>
      <c r="G94" s="19" t="n"/>
      <c r="H94" s="19" t="n"/>
      <c r="I94" s="19" t="n"/>
      <c r="J94" s="36" t="n"/>
      <c r="K94" s="19" t="n"/>
      <c r="L94" s="24">
        <f>IF($A94="","",SUM($F94:$G94))</f>
        <v/>
      </c>
      <c r="M94" s="25">
        <f>IF($A94="","",IFERROR(VLOOKUP($C94,'Parameter'!$A$5:$B$8,2,FALSE),""))</f>
        <v/>
      </c>
      <c r="N94" s="24">
        <f>IF($A94="","",IF($M94="","",IFERROR($L94*$M94,"")))</f>
        <v/>
      </c>
      <c r="O94" s="24">
        <f>IF($A94="","",IFERROR(VLOOKUP($D94,'Parameter'!$E$5:$G$8,2,FALSE)+$J94*VLOOKUP($D94,'Parameter'!$E$5:$G$8,3,FALSE),""))</f>
        <v/>
      </c>
      <c r="P94" s="24">
        <f>IF($A94="","",IF(OR($M94="",$O94=""),"",SUM($H94,$I94,$K94,$N94,$O94)))</f>
        <v/>
      </c>
      <c r="Q94" s="24">
        <f>IF($A94="","",IF($P94="","",$L94-$P94))</f>
        <v/>
      </c>
      <c r="R94" s="25">
        <f>IF($A94="","",IFERROR($Q94/$L94,""))</f>
        <v/>
      </c>
      <c r="S94" s="25">
        <f>IF($A94="","",IF($R94="","",$R94-'Parameter'!$B$14))</f>
        <v/>
      </c>
      <c r="T94" s="26">
        <f>IF($A94="","",IF(OR($B94="",$C94="",$D94="",$E94="",$F94="",$G94="",$H94="",$I94="",$J94="",$K94="",$M94="",$O94="",COUNTIF('Parameter'!$I$5:$I$7,$E94)=0),"Eingabe prüfen",IF($E94='Parameter'!$I$7,"Storniert",IF($E94='Parameter'!$I$6,"Offen",IF($Q94&lt;0,"Negativer DB",IF($J94&gt;'Parameter'!$B$19,"Distanz prüfen",IF($R94&lt;'Parameter'!$B$14,"DB unter Ziel","OK")))))))</f>
        <v/>
      </c>
    </row>
    <row r="95">
      <c r="A95" s="17" t="n"/>
      <c r="B95" s="18" t="n"/>
      <c r="C95" s="17" t="n"/>
      <c r="D95" s="17" t="n"/>
      <c r="E95" s="17" t="n"/>
      <c r="F95" s="19" t="n"/>
      <c r="G95" s="19" t="n"/>
      <c r="H95" s="19" t="n"/>
      <c r="I95" s="19" t="n"/>
      <c r="J95" s="36" t="n"/>
      <c r="K95" s="19" t="n"/>
      <c r="L95" s="21">
        <f>IF($A95="","",SUM($F95:$G95))</f>
        <v/>
      </c>
      <c r="M95" s="22">
        <f>IF($A95="","",IFERROR(VLOOKUP($C95,'Parameter'!$A$5:$B$8,2,FALSE),""))</f>
        <v/>
      </c>
      <c r="N95" s="21">
        <f>IF($A95="","",IF($M95="","",IFERROR($L95*$M95,"")))</f>
        <v/>
      </c>
      <c r="O95" s="21">
        <f>IF($A95="","",IFERROR(VLOOKUP($D95,'Parameter'!$E$5:$G$8,2,FALSE)+$J95*VLOOKUP($D95,'Parameter'!$E$5:$G$8,3,FALSE),""))</f>
        <v/>
      </c>
      <c r="P95" s="21">
        <f>IF($A95="","",IF(OR($M95="",$O95=""),"",SUM($H95,$I95,$K95,$N95,$O95)))</f>
        <v/>
      </c>
      <c r="Q95" s="21">
        <f>IF($A95="","",IF($P95="","",$L95-$P95))</f>
        <v/>
      </c>
      <c r="R95" s="22">
        <f>IF($A95="","",IFERROR($Q95/$L95,""))</f>
        <v/>
      </c>
      <c r="S95" s="22">
        <f>IF($A95="","",IF($R95="","",$R95-'Parameter'!$B$14))</f>
        <v/>
      </c>
      <c r="T95" s="23">
        <f>IF($A95="","",IF(OR($B95="",$C95="",$D95="",$E95="",$F95="",$G95="",$H95="",$I95="",$J95="",$K95="",$M95="",$O95="",COUNTIF('Parameter'!$I$5:$I$7,$E95)=0),"Eingabe prüfen",IF($E95='Parameter'!$I$7,"Storniert",IF($E95='Parameter'!$I$6,"Offen",IF($Q95&lt;0,"Negativer DB",IF($J95&gt;'Parameter'!$B$19,"Distanz prüfen",IF($R95&lt;'Parameter'!$B$14,"DB unter Ziel","OK")))))))</f>
        <v/>
      </c>
    </row>
    <row r="96">
      <c r="A96" s="17" t="n"/>
      <c r="B96" s="18" t="n"/>
      <c r="C96" s="17" t="n"/>
      <c r="D96" s="17" t="n"/>
      <c r="E96" s="17" t="n"/>
      <c r="F96" s="19" t="n"/>
      <c r="G96" s="19" t="n"/>
      <c r="H96" s="19" t="n"/>
      <c r="I96" s="19" t="n"/>
      <c r="J96" s="36" t="n"/>
      <c r="K96" s="19" t="n"/>
      <c r="L96" s="24">
        <f>IF($A96="","",SUM($F96:$G96))</f>
        <v/>
      </c>
      <c r="M96" s="25">
        <f>IF($A96="","",IFERROR(VLOOKUP($C96,'Parameter'!$A$5:$B$8,2,FALSE),""))</f>
        <v/>
      </c>
      <c r="N96" s="24">
        <f>IF($A96="","",IF($M96="","",IFERROR($L96*$M96,"")))</f>
        <v/>
      </c>
      <c r="O96" s="24">
        <f>IF($A96="","",IFERROR(VLOOKUP($D96,'Parameter'!$E$5:$G$8,2,FALSE)+$J96*VLOOKUP($D96,'Parameter'!$E$5:$G$8,3,FALSE),""))</f>
        <v/>
      </c>
      <c r="P96" s="24">
        <f>IF($A96="","",IF(OR($M96="",$O96=""),"",SUM($H96,$I96,$K96,$N96,$O96)))</f>
        <v/>
      </c>
      <c r="Q96" s="24">
        <f>IF($A96="","",IF($P96="","",$L96-$P96))</f>
        <v/>
      </c>
      <c r="R96" s="25">
        <f>IF($A96="","",IFERROR($Q96/$L96,""))</f>
        <v/>
      </c>
      <c r="S96" s="25">
        <f>IF($A96="","",IF($R96="","",$R96-'Parameter'!$B$14))</f>
        <v/>
      </c>
      <c r="T96" s="26">
        <f>IF($A96="","",IF(OR($B96="",$C96="",$D96="",$E96="",$F96="",$G96="",$H96="",$I96="",$J96="",$K96="",$M96="",$O96="",COUNTIF('Parameter'!$I$5:$I$7,$E96)=0),"Eingabe prüfen",IF($E96='Parameter'!$I$7,"Storniert",IF($E96='Parameter'!$I$6,"Offen",IF($Q96&lt;0,"Negativer DB",IF($J96&gt;'Parameter'!$B$19,"Distanz prüfen",IF($R96&lt;'Parameter'!$B$14,"DB unter Ziel","OK")))))))</f>
        <v/>
      </c>
    </row>
    <row r="97">
      <c r="A97" s="17" t="n"/>
      <c r="B97" s="18" t="n"/>
      <c r="C97" s="17" t="n"/>
      <c r="D97" s="17" t="n"/>
      <c r="E97" s="17" t="n"/>
      <c r="F97" s="19" t="n"/>
      <c r="G97" s="19" t="n"/>
      <c r="H97" s="19" t="n"/>
      <c r="I97" s="19" t="n"/>
      <c r="J97" s="36" t="n"/>
      <c r="K97" s="19" t="n"/>
      <c r="L97" s="21">
        <f>IF($A97="","",SUM($F97:$G97))</f>
        <v/>
      </c>
      <c r="M97" s="22">
        <f>IF($A97="","",IFERROR(VLOOKUP($C97,'Parameter'!$A$5:$B$8,2,FALSE),""))</f>
        <v/>
      </c>
      <c r="N97" s="21">
        <f>IF($A97="","",IF($M97="","",IFERROR($L97*$M97,"")))</f>
        <v/>
      </c>
      <c r="O97" s="21">
        <f>IF($A97="","",IFERROR(VLOOKUP($D97,'Parameter'!$E$5:$G$8,2,FALSE)+$J97*VLOOKUP($D97,'Parameter'!$E$5:$G$8,3,FALSE),""))</f>
        <v/>
      </c>
      <c r="P97" s="21">
        <f>IF($A97="","",IF(OR($M97="",$O97=""),"",SUM($H97,$I97,$K97,$N97,$O97)))</f>
        <v/>
      </c>
      <c r="Q97" s="21">
        <f>IF($A97="","",IF($P97="","",$L97-$P97))</f>
        <v/>
      </c>
      <c r="R97" s="22">
        <f>IF($A97="","",IFERROR($Q97/$L97,""))</f>
        <v/>
      </c>
      <c r="S97" s="22">
        <f>IF($A97="","",IF($R97="","",$R97-'Parameter'!$B$14))</f>
        <v/>
      </c>
      <c r="T97" s="23">
        <f>IF($A97="","",IF(OR($B97="",$C97="",$D97="",$E97="",$F97="",$G97="",$H97="",$I97="",$J97="",$K97="",$M97="",$O97="",COUNTIF('Parameter'!$I$5:$I$7,$E97)=0),"Eingabe prüfen",IF($E97='Parameter'!$I$7,"Storniert",IF($E97='Parameter'!$I$6,"Offen",IF($Q97&lt;0,"Negativer DB",IF($J97&gt;'Parameter'!$B$19,"Distanz prüfen",IF($R97&lt;'Parameter'!$B$14,"DB unter Ziel","OK")))))))</f>
        <v/>
      </c>
    </row>
    <row r="98">
      <c r="A98" s="17" t="n"/>
      <c r="B98" s="18" t="n"/>
      <c r="C98" s="17" t="n"/>
      <c r="D98" s="17" t="n"/>
      <c r="E98" s="17" t="n"/>
      <c r="F98" s="19" t="n"/>
      <c r="G98" s="19" t="n"/>
      <c r="H98" s="19" t="n"/>
      <c r="I98" s="19" t="n"/>
      <c r="J98" s="36" t="n"/>
      <c r="K98" s="19" t="n"/>
      <c r="L98" s="24">
        <f>IF($A98="","",SUM($F98:$G98))</f>
        <v/>
      </c>
      <c r="M98" s="25">
        <f>IF($A98="","",IFERROR(VLOOKUP($C98,'Parameter'!$A$5:$B$8,2,FALSE),""))</f>
        <v/>
      </c>
      <c r="N98" s="24">
        <f>IF($A98="","",IF($M98="","",IFERROR($L98*$M98,"")))</f>
        <v/>
      </c>
      <c r="O98" s="24">
        <f>IF($A98="","",IFERROR(VLOOKUP($D98,'Parameter'!$E$5:$G$8,2,FALSE)+$J98*VLOOKUP($D98,'Parameter'!$E$5:$G$8,3,FALSE),""))</f>
        <v/>
      </c>
      <c r="P98" s="24">
        <f>IF($A98="","",IF(OR($M98="",$O98=""),"",SUM($H98,$I98,$K98,$N98,$O98)))</f>
        <v/>
      </c>
      <c r="Q98" s="24">
        <f>IF($A98="","",IF($P98="","",$L98-$P98))</f>
        <v/>
      </c>
      <c r="R98" s="25">
        <f>IF($A98="","",IFERROR($Q98/$L98,""))</f>
        <v/>
      </c>
      <c r="S98" s="25">
        <f>IF($A98="","",IF($R98="","",$R98-'Parameter'!$B$14))</f>
        <v/>
      </c>
      <c r="T98" s="26">
        <f>IF($A98="","",IF(OR($B98="",$C98="",$D98="",$E98="",$F98="",$G98="",$H98="",$I98="",$J98="",$K98="",$M98="",$O98="",COUNTIF('Parameter'!$I$5:$I$7,$E98)=0),"Eingabe prüfen",IF($E98='Parameter'!$I$7,"Storniert",IF($E98='Parameter'!$I$6,"Offen",IF($Q98&lt;0,"Negativer DB",IF($J98&gt;'Parameter'!$B$19,"Distanz prüfen",IF($R98&lt;'Parameter'!$B$14,"DB unter Ziel","OK")))))))</f>
        <v/>
      </c>
    </row>
    <row r="99">
      <c r="A99" s="17" t="n"/>
      <c r="B99" s="18" t="n"/>
      <c r="C99" s="17" t="n"/>
      <c r="D99" s="17" t="n"/>
      <c r="E99" s="17" t="n"/>
      <c r="F99" s="19" t="n"/>
      <c r="G99" s="19" t="n"/>
      <c r="H99" s="19" t="n"/>
      <c r="I99" s="19" t="n"/>
      <c r="J99" s="36" t="n"/>
      <c r="K99" s="19" t="n"/>
      <c r="L99" s="21">
        <f>IF($A99="","",SUM($F99:$G99))</f>
        <v/>
      </c>
      <c r="M99" s="22">
        <f>IF($A99="","",IFERROR(VLOOKUP($C99,'Parameter'!$A$5:$B$8,2,FALSE),""))</f>
        <v/>
      </c>
      <c r="N99" s="21">
        <f>IF($A99="","",IF($M99="","",IFERROR($L99*$M99,"")))</f>
        <v/>
      </c>
      <c r="O99" s="21">
        <f>IF($A99="","",IFERROR(VLOOKUP($D99,'Parameter'!$E$5:$G$8,2,FALSE)+$J99*VLOOKUP($D99,'Parameter'!$E$5:$G$8,3,FALSE),""))</f>
        <v/>
      </c>
      <c r="P99" s="21">
        <f>IF($A99="","",IF(OR($M99="",$O99=""),"",SUM($H99,$I99,$K99,$N99,$O99)))</f>
        <v/>
      </c>
      <c r="Q99" s="21">
        <f>IF($A99="","",IF($P99="","",$L99-$P99))</f>
        <v/>
      </c>
      <c r="R99" s="22">
        <f>IF($A99="","",IFERROR($Q99/$L99,""))</f>
        <v/>
      </c>
      <c r="S99" s="22">
        <f>IF($A99="","",IF($R99="","",$R99-'Parameter'!$B$14))</f>
        <v/>
      </c>
      <c r="T99" s="23">
        <f>IF($A99="","",IF(OR($B99="",$C99="",$D99="",$E99="",$F99="",$G99="",$H99="",$I99="",$J99="",$K99="",$M99="",$O99="",COUNTIF('Parameter'!$I$5:$I$7,$E99)=0),"Eingabe prüfen",IF($E99='Parameter'!$I$7,"Storniert",IF($E99='Parameter'!$I$6,"Offen",IF($Q99&lt;0,"Negativer DB",IF($J99&gt;'Parameter'!$B$19,"Distanz prüfen",IF($R99&lt;'Parameter'!$B$14,"DB unter Ziel","OK")))))))</f>
        <v/>
      </c>
    </row>
    <row r="100">
      <c r="A100" s="17" t="n"/>
      <c r="B100" s="18" t="n"/>
      <c r="C100" s="17" t="n"/>
      <c r="D100" s="17" t="n"/>
      <c r="E100" s="17" t="n"/>
      <c r="F100" s="19" t="n"/>
      <c r="G100" s="19" t="n"/>
      <c r="H100" s="19" t="n"/>
      <c r="I100" s="19" t="n"/>
      <c r="J100" s="36" t="n"/>
      <c r="K100" s="19" t="n"/>
      <c r="L100" s="24">
        <f>IF($A100="","",SUM($F100:$G100))</f>
        <v/>
      </c>
      <c r="M100" s="25">
        <f>IF($A100="","",IFERROR(VLOOKUP($C100,'Parameter'!$A$5:$B$8,2,FALSE),""))</f>
        <v/>
      </c>
      <c r="N100" s="24">
        <f>IF($A100="","",IF($M100="","",IFERROR($L100*$M100,"")))</f>
        <v/>
      </c>
      <c r="O100" s="24">
        <f>IF($A100="","",IFERROR(VLOOKUP($D100,'Parameter'!$E$5:$G$8,2,FALSE)+$J100*VLOOKUP($D100,'Parameter'!$E$5:$G$8,3,FALSE),""))</f>
        <v/>
      </c>
      <c r="P100" s="24">
        <f>IF($A100="","",IF(OR($M100="",$O100=""),"",SUM($H100,$I100,$K100,$N100,$O100)))</f>
        <v/>
      </c>
      <c r="Q100" s="24">
        <f>IF($A100="","",IF($P100="","",$L100-$P100))</f>
        <v/>
      </c>
      <c r="R100" s="25">
        <f>IF($A100="","",IFERROR($Q100/$L100,""))</f>
        <v/>
      </c>
      <c r="S100" s="25">
        <f>IF($A100="","",IF($R100="","",$R100-'Parameter'!$B$14))</f>
        <v/>
      </c>
      <c r="T100" s="26">
        <f>IF($A100="","",IF(OR($B100="",$C100="",$D100="",$E100="",$F100="",$G100="",$H100="",$I100="",$J100="",$K100="",$M100="",$O100="",COUNTIF('Parameter'!$I$5:$I$7,$E100)=0),"Eingabe prüfen",IF($E100='Parameter'!$I$7,"Storniert",IF($E100='Parameter'!$I$6,"Offen",IF($Q100&lt;0,"Negativer DB",IF($J100&gt;'Parameter'!$B$19,"Distanz prüfen",IF($R100&lt;'Parameter'!$B$14,"DB unter Ziel","OK")))))))</f>
        <v/>
      </c>
    </row>
    <row r="101">
      <c r="A101" s="17" t="n"/>
      <c r="B101" s="18" t="n"/>
      <c r="C101" s="17" t="n"/>
      <c r="D101" s="17" t="n"/>
      <c r="E101" s="17" t="n"/>
      <c r="F101" s="19" t="n"/>
      <c r="G101" s="19" t="n"/>
      <c r="H101" s="19" t="n"/>
      <c r="I101" s="19" t="n"/>
      <c r="J101" s="36" t="n"/>
      <c r="K101" s="19" t="n"/>
      <c r="L101" s="21">
        <f>IF($A101="","",SUM($F101:$G101))</f>
        <v/>
      </c>
      <c r="M101" s="22">
        <f>IF($A101="","",IFERROR(VLOOKUP($C101,'Parameter'!$A$5:$B$8,2,FALSE),""))</f>
        <v/>
      </c>
      <c r="N101" s="21">
        <f>IF($A101="","",IF($M101="","",IFERROR($L101*$M101,"")))</f>
        <v/>
      </c>
      <c r="O101" s="21">
        <f>IF($A101="","",IFERROR(VLOOKUP($D101,'Parameter'!$E$5:$G$8,2,FALSE)+$J101*VLOOKUP($D101,'Parameter'!$E$5:$G$8,3,FALSE),""))</f>
        <v/>
      </c>
      <c r="P101" s="21">
        <f>IF($A101="","",IF(OR($M101="",$O101=""),"",SUM($H101,$I101,$K101,$N101,$O101)))</f>
        <v/>
      </c>
      <c r="Q101" s="21">
        <f>IF($A101="","",IF($P101="","",$L101-$P101))</f>
        <v/>
      </c>
      <c r="R101" s="22">
        <f>IF($A101="","",IFERROR($Q101/$L101,""))</f>
        <v/>
      </c>
      <c r="S101" s="22">
        <f>IF($A101="","",IF($R101="","",$R101-'Parameter'!$B$14))</f>
        <v/>
      </c>
      <c r="T101" s="23">
        <f>IF($A101="","",IF(OR($B101="",$C101="",$D101="",$E101="",$F101="",$G101="",$H101="",$I101="",$J101="",$K101="",$M101="",$O101="",COUNTIF('Parameter'!$I$5:$I$7,$E101)=0),"Eingabe prüfen",IF($E101='Parameter'!$I$7,"Storniert",IF($E101='Parameter'!$I$6,"Offen",IF($Q101&lt;0,"Negativer DB",IF($J101&gt;'Parameter'!$B$19,"Distanz prüfen",IF($R101&lt;'Parameter'!$B$14,"DB unter Ziel","OK")))))))</f>
        <v/>
      </c>
    </row>
    <row r="102">
      <c r="A102" s="17" t="n"/>
      <c r="B102" s="18" t="n"/>
      <c r="C102" s="17" t="n"/>
      <c r="D102" s="17" t="n"/>
      <c r="E102" s="17" t="n"/>
      <c r="F102" s="19" t="n"/>
      <c r="G102" s="19" t="n"/>
      <c r="H102" s="19" t="n"/>
      <c r="I102" s="19" t="n"/>
      <c r="J102" s="36" t="n"/>
      <c r="K102" s="19" t="n"/>
      <c r="L102" s="24">
        <f>IF($A102="","",SUM($F102:$G102))</f>
        <v/>
      </c>
      <c r="M102" s="25">
        <f>IF($A102="","",IFERROR(VLOOKUP($C102,'Parameter'!$A$5:$B$8,2,FALSE),""))</f>
        <v/>
      </c>
      <c r="N102" s="24">
        <f>IF($A102="","",IF($M102="","",IFERROR($L102*$M102,"")))</f>
        <v/>
      </c>
      <c r="O102" s="24">
        <f>IF($A102="","",IFERROR(VLOOKUP($D102,'Parameter'!$E$5:$G$8,2,FALSE)+$J102*VLOOKUP($D102,'Parameter'!$E$5:$G$8,3,FALSE),""))</f>
        <v/>
      </c>
      <c r="P102" s="24">
        <f>IF($A102="","",IF(OR($M102="",$O102=""),"",SUM($H102,$I102,$K102,$N102,$O102)))</f>
        <v/>
      </c>
      <c r="Q102" s="24">
        <f>IF($A102="","",IF($P102="","",$L102-$P102))</f>
        <v/>
      </c>
      <c r="R102" s="25">
        <f>IF($A102="","",IFERROR($Q102/$L102,""))</f>
        <v/>
      </c>
      <c r="S102" s="25">
        <f>IF($A102="","",IF($R102="","",$R102-'Parameter'!$B$14))</f>
        <v/>
      </c>
      <c r="T102" s="26">
        <f>IF($A102="","",IF(OR($B102="",$C102="",$D102="",$E102="",$F102="",$G102="",$H102="",$I102="",$J102="",$K102="",$M102="",$O102="",COUNTIF('Parameter'!$I$5:$I$7,$E102)=0),"Eingabe prüfen",IF($E102='Parameter'!$I$7,"Storniert",IF($E102='Parameter'!$I$6,"Offen",IF($Q102&lt;0,"Negativer DB",IF($J102&gt;'Parameter'!$B$19,"Distanz prüfen",IF($R102&lt;'Parameter'!$B$14,"DB unter Ziel","OK")))))))</f>
        <v/>
      </c>
    </row>
    <row r="103">
      <c r="A103" s="17" t="n"/>
      <c r="B103" s="18" t="n"/>
      <c r="C103" s="17" t="n"/>
      <c r="D103" s="17" t="n"/>
      <c r="E103" s="17" t="n"/>
      <c r="F103" s="19" t="n"/>
      <c r="G103" s="19" t="n"/>
      <c r="H103" s="19" t="n"/>
      <c r="I103" s="19" t="n"/>
      <c r="J103" s="36" t="n"/>
      <c r="K103" s="19" t="n"/>
      <c r="L103" s="21">
        <f>IF($A103="","",SUM($F103:$G103))</f>
        <v/>
      </c>
      <c r="M103" s="22">
        <f>IF($A103="","",IFERROR(VLOOKUP($C103,'Parameter'!$A$5:$B$8,2,FALSE),""))</f>
        <v/>
      </c>
      <c r="N103" s="21">
        <f>IF($A103="","",IF($M103="","",IFERROR($L103*$M103,"")))</f>
        <v/>
      </c>
      <c r="O103" s="21">
        <f>IF($A103="","",IFERROR(VLOOKUP($D103,'Parameter'!$E$5:$G$8,2,FALSE)+$J103*VLOOKUP($D103,'Parameter'!$E$5:$G$8,3,FALSE),""))</f>
        <v/>
      </c>
      <c r="P103" s="21">
        <f>IF($A103="","",IF(OR($M103="",$O103=""),"",SUM($H103,$I103,$K103,$N103,$O103)))</f>
        <v/>
      </c>
      <c r="Q103" s="21">
        <f>IF($A103="","",IF($P103="","",$L103-$P103))</f>
        <v/>
      </c>
      <c r="R103" s="22">
        <f>IF($A103="","",IFERROR($Q103/$L103,""))</f>
        <v/>
      </c>
      <c r="S103" s="22">
        <f>IF($A103="","",IF($R103="","",$R103-'Parameter'!$B$14))</f>
        <v/>
      </c>
      <c r="T103" s="23">
        <f>IF($A103="","",IF(OR($B103="",$C103="",$D103="",$E103="",$F103="",$G103="",$H103="",$I103="",$J103="",$K103="",$M103="",$O103="",COUNTIF('Parameter'!$I$5:$I$7,$E103)=0),"Eingabe prüfen",IF($E103='Parameter'!$I$7,"Storniert",IF($E103='Parameter'!$I$6,"Offen",IF($Q103&lt;0,"Negativer DB",IF($J103&gt;'Parameter'!$B$19,"Distanz prüfen",IF($R103&lt;'Parameter'!$B$14,"DB unter Ziel","OK")))))))</f>
        <v/>
      </c>
    </row>
    <row r="104">
      <c r="A104" s="17" t="n"/>
      <c r="B104" s="18" t="n"/>
      <c r="C104" s="17" t="n"/>
      <c r="D104" s="17" t="n"/>
      <c r="E104" s="17" t="n"/>
      <c r="F104" s="19" t="n"/>
      <c r="G104" s="19" t="n"/>
      <c r="H104" s="19" t="n"/>
      <c r="I104" s="19" t="n"/>
      <c r="J104" s="36" t="n"/>
      <c r="K104" s="19" t="n"/>
      <c r="L104" s="24">
        <f>IF($A104="","",SUM($F104:$G104))</f>
        <v/>
      </c>
      <c r="M104" s="25">
        <f>IF($A104="","",IFERROR(VLOOKUP($C104,'Parameter'!$A$5:$B$8,2,FALSE),""))</f>
        <v/>
      </c>
      <c r="N104" s="24">
        <f>IF($A104="","",IF($M104="","",IFERROR($L104*$M104,"")))</f>
        <v/>
      </c>
      <c r="O104" s="24">
        <f>IF($A104="","",IFERROR(VLOOKUP($D104,'Parameter'!$E$5:$G$8,2,FALSE)+$J104*VLOOKUP($D104,'Parameter'!$E$5:$G$8,3,FALSE),""))</f>
        <v/>
      </c>
      <c r="P104" s="24">
        <f>IF($A104="","",IF(OR($M104="",$O104=""),"",SUM($H104,$I104,$K104,$N104,$O104)))</f>
        <v/>
      </c>
      <c r="Q104" s="24">
        <f>IF($A104="","",IF($P104="","",$L104-$P104))</f>
        <v/>
      </c>
      <c r="R104" s="25">
        <f>IF($A104="","",IFERROR($Q104/$L104,""))</f>
        <v/>
      </c>
      <c r="S104" s="25">
        <f>IF($A104="","",IF($R104="","",$R104-'Parameter'!$B$14))</f>
        <v/>
      </c>
      <c r="T104" s="26">
        <f>IF($A104="","",IF(OR($B104="",$C104="",$D104="",$E104="",$F104="",$G104="",$H104="",$I104="",$J104="",$K104="",$M104="",$O104="",COUNTIF('Parameter'!$I$5:$I$7,$E104)=0),"Eingabe prüfen",IF($E104='Parameter'!$I$7,"Storniert",IF($E104='Parameter'!$I$6,"Offen",IF($Q104&lt;0,"Negativer DB",IF($J104&gt;'Parameter'!$B$19,"Distanz prüfen",IF($R104&lt;'Parameter'!$B$14,"DB unter Ziel","OK")))))))</f>
        <v/>
      </c>
    </row>
  </sheetData>
  <autoFilter ref="A4:T104"/>
  <mergeCells count="1">
    <mergeCell ref="A1:T1"/>
  </mergeCells>
  <conditionalFormatting sqref="A5:K104">
    <cfRule type="expression" priority="1" dxfId="0">
      <formula>AND($A5&lt;&gt;"",OR($B5="",$C5="",$D5="",$E5="",$F5="",$G5="",$H5="",$I5="",$J5="",$K5=""))</formula>
    </cfRule>
  </conditionalFormatting>
  <conditionalFormatting sqref="Q5:Q104">
    <cfRule type="expression" priority="2" dxfId="0">
      <formula>AND($Q5&lt;&gt;"",$Q5&lt;0)</formula>
    </cfRule>
  </conditionalFormatting>
  <conditionalFormatting sqref="S5:S104">
    <cfRule type="expression" priority="3" dxfId="0">
      <formula>AND($S5&lt;&gt;"",$S5&lt;0)</formula>
    </cfRule>
  </conditionalFormatting>
  <conditionalFormatting sqref="T5:T104">
    <cfRule type="expression" priority="4" dxfId="0">
      <formula>OR($T5="Negativer DB",$T5="DB unter Ziel",$T5="Distanz prüfen",$T5="Eingabe prüfen")</formula>
    </cfRule>
    <cfRule type="expression" priority="5" dxfId="1">
      <formula>$T5="OK"</formula>
    </cfRule>
  </conditionalFormatting>
  <dataValidations count="7">
    <dataValidation sqref="A5:A104" showErrorMessage="1" showInputMessage="1" allowBlank="1" errorTitle="Bestell-ID prüfen" error="Die Bestell-ID muss innerhalb des vorbereiteten Bereichs eindeutig sein." promptTitle="Bestell-ID" prompt="Fiktive, eindeutige Kennung eingeben." type="custom">
      <formula1>OR(A5="",COUNTIF($A$5:$A$104,A5)=1)</formula1>
    </dataValidation>
    <dataValidation sqref="B5:B104" showErrorMessage="1" showInputMessage="1" allowBlank="1" errorTitle="Datum prüfen" error="Das Datum liegt außerhalb des in Parameter festgelegten Eingabebereichs." type="date" operator="between">
      <formula1>'Parameter'!$B$20</formula1>
      <formula2>'Parameter'!$B$21</formula2>
    </dataValidation>
    <dataValidation sqref="C5:C104" showErrorMessage="1" showInputMessage="1" allowBlank="1" errorTitle="Kanal prüfen" error="Bitte einen Eintrag aus der Kanalliste wählen." type="list">
      <formula1>"Eigener Webshop,Lieferportal Nord,Marktplatz Mosaik,Telefonisch"</formula1>
    </dataValidation>
    <dataValidation sqref="D5:D104" showErrorMessage="1" showInputMessage="1" allowBlank="1" errorTitle="Lieferzone prüfen" error="Bitte einen Eintrag aus der Zonenliste wählen." type="list">
      <formula1>"Kerngebiet,Stadtrand,Außenbereich,Abholung"</formula1>
    </dataValidation>
    <dataValidation sqref="E5:E104" showErrorMessage="1" showInputMessage="1" allowBlank="1" errorTitle="Status prüfen" error="Bitte einen gültigen Status wählen." type="list">
      <formula1>"Geliefert,Offen,Storniert"</formula1>
    </dataValidation>
    <dataValidation sqref="F5:I104 K5:K104" showErrorMessage="1" showInputMessage="1" allowBlank="1" errorTitle="Betrag prüfen" error="Der Betrag muss zwischen 0 und dem maximalen Bestellwert liegen." type="decimal" operator="between">
      <formula1>0</formula1>
      <formula2>'Parameter'!$B$17</formula2>
    </dataValidation>
    <dataValidation sqref="J5:J104" showErrorMessage="1" showInputMessage="1" allowBlank="1" errorTitle="Distanz prüfen" error="Die Distanz muss zwischen 0 und dem Eingabelimit liegen." type="decimal" operator="between">
      <formula1>0</formula1>
      <formula2>'Parameter'!$B$18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I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" customWidth="1" min="3" max="3"/>
    <col width="4" customWidth="1" min="4" max="4"/>
    <col width="22" customWidth="1" min="5" max="5"/>
    <col width="16" customWidth="1" min="6" max="6"/>
    <col width="16" customWidth="1" min="7" max="7"/>
    <col width="4" customWidth="1" min="8" max="8"/>
    <col width="18" customWidth="1" min="9" max="9"/>
  </cols>
  <sheetData>
    <row r="1" ht="28" customHeight="1">
      <c r="A1" s="1" t="inlineStr">
        <is>
          <t>Parameter und Kalkulationsannahmen</t>
        </is>
      </c>
    </row>
    <row r="2">
      <c r="A2" s="2" t="inlineStr">
        <is>
          <t>Nur gelb markierte Werte sind veränderbare Annahmen. Listenschlüssel dienen den Formeln und sollten nicht umbenannt werden.</t>
        </is>
      </c>
    </row>
    <row r="3"/>
    <row r="4" ht="30" customHeight="1">
      <c r="A4" s="10" t="inlineStr">
        <is>
          <t>Kanal</t>
        </is>
      </c>
      <c r="B4" s="10" t="inlineStr">
        <is>
          <t>Plattformgebühr</t>
        </is>
      </c>
      <c r="E4" s="10" t="inlineStr">
        <is>
          <t>Lieferzone</t>
        </is>
      </c>
      <c r="F4" s="10" t="inlineStr">
        <is>
          <t>Grundkosten</t>
        </is>
      </c>
      <c r="G4" s="10" t="inlineStr">
        <is>
          <t>Kosten je km</t>
        </is>
      </c>
      <c r="I4" s="10" t="inlineStr">
        <is>
          <t>Statusliste</t>
        </is>
      </c>
    </row>
    <row r="5">
      <c r="A5" s="9" t="inlineStr">
        <is>
          <t>Eigener Webshop</t>
        </is>
      </c>
      <c r="B5" s="27" t="n">
        <v>0</v>
      </c>
      <c r="E5" s="9" t="inlineStr">
        <is>
          <t>Kerngebiet</t>
        </is>
      </c>
      <c r="F5" s="28" t="n">
        <v>2.2</v>
      </c>
      <c r="G5" s="28" t="n">
        <v>0.35</v>
      </c>
      <c r="I5" s="9" t="inlineStr">
        <is>
          <t>Geliefert</t>
        </is>
      </c>
    </row>
    <row r="6">
      <c r="A6" s="6" t="inlineStr">
        <is>
          <t>Lieferportal Nord</t>
        </is>
      </c>
      <c r="B6" s="27" t="n">
        <v>0.28</v>
      </c>
      <c r="E6" s="6" t="inlineStr">
        <is>
          <t>Stadtrand</t>
        </is>
      </c>
      <c r="F6" s="28" t="n">
        <v>3.2</v>
      </c>
      <c r="G6" s="28" t="n">
        <v>0.42</v>
      </c>
      <c r="I6" s="6" t="inlineStr">
        <is>
          <t>Offen</t>
        </is>
      </c>
    </row>
    <row r="7">
      <c r="A7" s="9" t="inlineStr">
        <is>
          <t>Marktplatz Mosaik</t>
        </is>
      </c>
      <c r="B7" s="27" t="n">
        <v>0.18</v>
      </c>
      <c r="E7" s="9" t="inlineStr">
        <is>
          <t>Außenbereich</t>
        </is>
      </c>
      <c r="F7" s="28" t="n">
        <v>4.5</v>
      </c>
      <c r="G7" s="28" t="n">
        <v>0.55</v>
      </c>
      <c r="I7" s="9" t="inlineStr">
        <is>
          <t>Storniert</t>
        </is>
      </c>
    </row>
    <row r="8">
      <c r="A8" s="6" t="inlineStr">
        <is>
          <t>Telefonisch</t>
        </is>
      </c>
      <c r="B8" s="27" t="n">
        <v>0</v>
      </c>
      <c r="E8" s="6" t="inlineStr">
        <is>
          <t>Abholung</t>
        </is>
      </c>
      <c r="F8" s="28" t="n">
        <v>0</v>
      </c>
      <c r="G8" s="28" t="n">
        <v>0</v>
      </c>
      <c r="I8" s="6" t="n"/>
    </row>
    <row r="9"/>
    <row r="10"/>
    <row r="11"/>
    <row r="12"/>
    <row r="13" ht="30" customHeight="1">
      <c r="A13" s="29" t="inlineStr">
        <is>
          <t>Allgemeine Annahme</t>
        </is>
      </c>
      <c r="B13" s="29" t="inlineStr">
        <is>
          <t>Wert</t>
        </is>
      </c>
    </row>
    <row r="14">
      <c r="A14" s="4" t="inlineStr">
        <is>
          <t>Ziel-DB-Quote</t>
        </is>
      </c>
      <c r="B14" s="27" t="n">
        <v>0.25</v>
      </c>
    </row>
    <row r="15">
      <c r="A15" s="7" t="inlineStr">
        <is>
          <t>Auswertungsbeginn</t>
        </is>
      </c>
      <c r="B15" s="30" t="n">
        <v>46243</v>
      </c>
    </row>
    <row r="16">
      <c r="A16" s="4" t="inlineStr">
        <is>
          <t>Auswertungsende</t>
        </is>
      </c>
      <c r="B16" s="30" t="n">
        <v>46273</v>
      </c>
    </row>
    <row r="17">
      <c r="A17" s="7" t="inlineStr">
        <is>
          <t>Maximaler Betrag je Eingabefeld</t>
        </is>
      </c>
      <c r="B17" s="28" t="n">
        <v>500</v>
      </c>
    </row>
    <row r="18">
      <c r="A18" s="4" t="inlineStr">
        <is>
          <t>Eingabelimit Distanz</t>
        </is>
      </c>
      <c r="B18" s="37" t="n">
        <v>100</v>
      </c>
    </row>
    <row r="19">
      <c r="A19" s="7" t="inlineStr">
        <is>
          <t>Warnschwelle Distanz</t>
        </is>
      </c>
      <c r="B19" s="37" t="n">
        <v>18</v>
      </c>
    </row>
    <row r="20">
      <c r="A20" s="4" t="inlineStr">
        <is>
          <t>Frühestes Eingabedatum</t>
        </is>
      </c>
      <c r="B20" s="30" t="n">
        <v>45543</v>
      </c>
    </row>
    <row r="21">
      <c r="A21" s="7" t="inlineStr">
        <is>
          <t>Spätestes Eingabedatum</t>
        </is>
      </c>
      <c r="B21" s="30" t="n">
        <v>46638</v>
      </c>
    </row>
  </sheetData>
  <mergeCells count="1">
    <mergeCell ref="A1:I1"/>
  </mergeCells>
  <conditionalFormatting sqref="B15:B16">
    <cfRule type="expression" priority="1" dxfId="0">
      <formula>$B$16&lt;$B$15</formula>
    </cfRule>
  </conditionalFormatting>
  <conditionalFormatting sqref="B19">
    <cfRule type="expression" priority="2" dxfId="0">
      <formula>$B$19&gt;$B$18</formula>
    </cfRule>
  </conditionalFormatting>
  <conditionalFormatting sqref="B20:B21">
    <cfRule type="expression" priority="3" dxfId="0">
      <formula>$B$21&lt;$B$20</formula>
    </cfRule>
  </conditionalFormatting>
  <dataValidations count="7">
    <dataValidation sqref="B5:B8" showErrorMessage="1" showInputMessage="1" allowBlank="0" errorTitle="Gebühr prüfen" error="Die Plattformgebühr muss zwischen 0 % und 100 % liegen." type="decimal" operator="between">
      <formula1>0</formula1>
      <formula2>1</formula2>
    </dataValidation>
    <dataValidation sqref="F5:G8" showErrorMessage="1" showInputMessage="1" allowBlank="0" errorTitle="Lieferkosten prüfen" error="Die Lieferkostenannahme muss zwischen 0 und 100 Euro liegen." type="decimal" operator="between">
      <formula1>0</formula1>
      <formula2>100</formula2>
    </dataValidation>
    <dataValidation sqref="B14" showErrorMessage="1" showInputMessage="1" allowBlank="0" errorTitle="Zielquote prüfen" error="Die Zielquote muss zwischen 0 % und 100 % liegen." type="decimal" operator="between">
      <formula1>0</formula1>
      <formula2>1</formula2>
    </dataValidation>
    <dataValidation sqref="B15:B16" showErrorMessage="1" showInputMessage="1" allowBlank="0" errorTitle="Zeitraum prüfen" error="Das Auswertungsdatum muss innerhalb des Eingabedatumsbereichs liegen." type="custom">
      <formula1>AND(B15&gt;=$B$20,B15&lt;=$B$21)</formula1>
    </dataValidation>
    <dataValidation sqref="B17" showErrorMessage="1" showInputMessage="1" allowBlank="0" errorTitle="Betragsgrenze prüfen" error="Der maximale Betrag muss größer als 0 sein." type="decimal" operator="greaterThan">
      <formula1>0</formula1>
    </dataValidation>
    <dataValidation sqref="B18:B19" showErrorMessage="1" showInputMessage="1" allowBlank="0" errorTitle="Distanzgrenze prüfen" error="Die Distanzgrenze muss zwischen 0 und 500 km liegen." type="decimal" operator="between">
      <formula1>0</formula1>
      <formula2>500</formula2>
    </dataValidation>
    <dataValidation sqref="B20:B21" showErrorMessage="1" showInputMessage="1" allowBlank="0" errorTitle="Eingabedatum prüfen" error="Bitte ein Datum zwischen 01.01.2000 und 31.12.2100 eingeben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F1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5" customWidth="1" min="2" max="2"/>
  </cols>
  <sheetData>
    <row r="1" ht="28" customHeight="1">
      <c r="A1" s="1" t="inlineStr">
        <is>
          <t>Hinweise zur Lieferdienst-Kalkulation</t>
        </is>
      </c>
    </row>
    <row r="2">
      <c r="A2" s="2" t="inlineStr">
        <is>
          <t>Kurze Erläuterung der Eingaben, Berechnungen und vorbereiteten Zeilen.</t>
        </is>
      </c>
    </row>
    <row r="3"/>
    <row r="4" ht="30" customHeight="1">
      <c r="A4" s="10" t="inlineStr">
        <is>
          <t>Thema</t>
        </is>
      </c>
      <c r="B4" s="10" t="inlineStr">
        <is>
          <t>Erläuterung</t>
        </is>
      </c>
    </row>
    <row r="5" ht="48" customHeight="1">
      <c r="A5" s="32" t="inlineStr">
        <is>
          <t>Verwendungszweck</t>
        </is>
      </c>
      <c r="B5" s="33" t="inlineStr">
        <is>
          <t>Die Arbeitsmappe berechnet den Deckungsbeitrag von Lieferbestellungen einschließlich einer kanalabhängigen Plattformgebühr und kalkulierter Lieferkosten.</t>
        </is>
      </c>
    </row>
    <row r="6" ht="48" customHeight="1">
      <c r="A6" s="34" t="inlineStr">
        <is>
          <t>Eingaben</t>
        </is>
      </c>
      <c r="B6" s="35" t="inlineStr">
        <is>
          <t>Im Blatt Bestellungen sind A bis K gelb markiert. Plattformgebühren, Lieferkostensätze, Zielquote, Zeiträume und Grenzen werden im Blatt Parameter gepflegt.</t>
        </is>
      </c>
    </row>
    <row r="7" ht="48" customHeight="1">
      <c r="A7" s="32" t="inlineStr">
        <is>
          <t>Kostenlogik</t>
        </is>
      </c>
      <c r="B7" s="33" t="inlineStr">
        <is>
          <t>Erlös gesamt ist die Summe aus Speisenwert und Lieferentgelt. Die Plattformgebühr wird auf diesen Erlös angewendet. Lieferkosten ergeben sich aus Grundkosten der Zone plus Entfernung mal Kosten je Kilometer.</t>
        </is>
      </c>
    </row>
    <row r="8" ht="48" customHeight="1">
      <c r="A8" s="34" t="inlineStr">
        <is>
          <t>Erste vorbereitete Zeile</t>
        </is>
      </c>
      <c r="B8" s="35" t="inlineStr">
        <is>
          <t>Bestellungen!L5:T5 verwenden ausschließlich Werte aus A5:K5 sowie direkte Bezüge zum Blatt Parameter. Ist A5 leer, bleiben L5:T5 optisch leer.</t>
        </is>
      </c>
    </row>
    <row r="9" ht="48" customHeight="1">
      <c r="A9" s="32" t="inlineStr">
        <is>
          <t>Mittlere vorbereitete Zeile</t>
        </is>
      </c>
      <c r="B9" s="33" t="inlineStr">
        <is>
          <t>Bestellungen!L54:T54 verwenden ausschließlich Werte aus A54:K54. Suchvorgänge in M54 und O54 sowie die Division in R54 sind mit IFERROR abgesichert.</t>
        </is>
      </c>
    </row>
    <row r="10" ht="48" customHeight="1">
      <c r="A10" s="34" t="inlineStr">
        <is>
          <t>Letzte vorbereitete Zeile</t>
        </is>
      </c>
      <c r="B10" s="35" t="inlineStr">
        <is>
          <t>Bestellungen!L104:T104 verwenden ausschließlich Werte aus A104:K104. Es bestehen keine Selbstbezüge; bei leerer Bestell-ID bleiben die Formelergebnisse leer.</t>
        </is>
      </c>
    </row>
    <row r="11" ht="48" customHeight="1">
      <c r="A11" s="32" t="inlineStr">
        <is>
          <t>Formelspalten</t>
        </is>
      </c>
      <c r="B11" s="33" t="inlineStr">
        <is>
          <t>L summiert F:G, M sucht den Gebührensatz über C, N berechnet L mal M, O sucht Zonenkosten über D und nutzt J, P summiert H, I, K, N und O, Q berechnet L minus P, R berechnet Q geteilt durch L, S vergleicht R mit der Zielquote und T gibt einen Hinweis aus.</t>
        </is>
      </c>
    </row>
    <row r="12" ht="48" customHeight="1">
      <c r="A12" s="34" t="inlineStr">
        <is>
          <t>Übersicht</t>
        </is>
      </c>
      <c r="B12" s="35" t="inlineStr">
        <is>
          <t>Erlös-, Kosten- und Deckungsbeitragskennzahlen berücksichtigen nur den Status Geliefert innerhalb des in Parameter festgelegten Auswertungszeitraums. Offene und stornierte Bestellungen werden separat gezählt.</t>
        </is>
      </c>
    </row>
    <row r="13" ht="48" customHeight="1">
      <c r="A13" s="32" t="inlineStr">
        <is>
          <t>Warnungen</t>
        </is>
      </c>
      <c r="B13" s="33" t="inlineStr">
        <is>
          <t>Markiert werden unvollständige Eingaben, negative Deckungsbeiträge, Werte unter der Zielquote und Distanzen oberhalb der veränderbaren Warnschwelle.</t>
        </is>
      </c>
    </row>
    <row r="14" ht="48" customHeight="1">
      <c r="A14" s="34" t="inlineStr">
        <is>
          <t>Abgrenzung</t>
        </is>
      </c>
      <c r="B14" s="35" t="inlineStr">
        <is>
          <t>Alle Beispieldaten und Bezeichnungen sind fiktiv. Die Datei ist keine Rechts- oder Steuerberatung, kein amtliches Dokument, keine Zertifizierung und bietet keine Echtzeit- oder ERP-Synchronisierung.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redaktionelle Arbeitsvorlage</dc:creator>
  <dc:title xmlns:dc="http://purl.org/dc/elements/1.1/">Lieferdienst Kalkulation Gastronomie</dc:title>
  <dc:description xmlns:dc="http://purl.org/dc/elements/1.1/">Bearbeitbare Kalkulationsvorlage mit ausschließlich fiktiven Beispieldaten</dc:description>
  <dc:subject xmlns:dc="http://purl.org/dc/elements/1.1/">Deckungsbeitrag von Lieferbestellungen inklusive Plattformgebühr</dc:subject>
  <dcterms:created xmlns:dcterms="http://purl.org/dc/terms/" xmlns:xsi="http://www.w3.org/2001/XMLSchema-instance" xsi:type="dcterms:W3CDTF">2026-09-08T15:54:02Z</dcterms:created>
  <dcterms:modified xmlns:dcterms="http://purl.org/dc/terms/" xmlns:xsi="http://www.w3.org/2001/XMLSchema-instance" xsi:type="dcterms:W3CDTF">2026-09-08T15:54:02Z</dcterms:modified>
</cp:coreProperties>
</file>