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Getränkekalkulatio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'Getränkekalkulation'!$A$4:$W$104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de-DE]"/>
    <numFmt numFmtId="165" formatCode="0.0%"/>
    <numFmt numFmtId="166" formatCode="dd.mm.yyyy"/>
    <numFmt numFmtId="167" formatCode="#,##0.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6873"/>
      <sz val="9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132238"/>
      <sz val="10"/>
    </font>
    <font>
      <name val="Aptos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3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FFFFFF"/>
        <sz val="10"/>
      </font>
      <fill>
        <patternFill patternType="solid">
          <fgColor rgb="00A84F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Planumsatz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'Übersicht'!B13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'Übersicht'!$A$14:$A$19</f>
            </numRef>
          </cat>
          <val>
            <numRef>
              <f>'Übersicht'!$B$14:$B$19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Brutto €</a:t>
                </a:r>
              </a:p>
            </rich>
          </tx>
        </title>
        <numFmt formatCode="#,##0 [$€-de-DE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showGridLines="0" workbookViewId="0">
      <selection activeCell="A1" sqref="A1"/>
    </sheetView>
  </sheetViews>
  <sheetFormatPr baseColWidth="8" defaultRowHeight="15"/>
  <cols>
    <col width="37" customWidth="1" min="1" max="1"/>
    <col width="19" customWidth="1" min="2" max="2"/>
    <col width="18" customWidth="1" min="3" max="3"/>
    <col width="36" customWidth="1" min="4" max="4"/>
    <col width="19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Getränkekalkulation Gastronomie – Übersicht</t>
        </is>
      </c>
    </row>
    <row r="2" ht="22" customHeight="1">
      <c r="A2" s="2" t="inlineStr">
        <is>
          <t>Kennzahlen, Planzeitraum und Warnungen aus der vorbereiteten Getränkekalkulation</t>
        </is>
      </c>
    </row>
    <row r="3"/>
    <row r="4">
      <c r="A4" s="3" t="inlineStr">
        <is>
          <t>Kennzahl</t>
        </is>
      </c>
      <c r="B4" s="3" t="inlineStr">
        <is>
          <t>Wert</t>
        </is>
      </c>
      <c r="D4" s="3" t="inlineStr">
        <is>
          <t>Warnung oder Zeitraum</t>
        </is>
      </c>
      <c r="E4" s="3" t="inlineStr">
        <is>
          <t>Wert</t>
        </is>
      </c>
    </row>
    <row r="5">
      <c r="A5" s="4" t="inlineStr">
        <is>
          <t>Kalkulierte Getränke</t>
        </is>
      </c>
      <c r="B5" s="5">
        <f>COUNTIF('Getränkekalkulation'!$C$5:$C$104,"&lt;&gt;")</f>
        <v/>
      </c>
      <c r="D5" s="4" t="inlineStr">
        <is>
          <t>Getränke unter Zielmarge</t>
        </is>
      </c>
      <c r="E5" s="5">
        <f>COUNTIF('Getränkekalkulation'!$T$5:$T$104,"Unter Ziel")</f>
        <v/>
      </c>
    </row>
    <row r="6">
      <c r="A6" s="6" t="inlineStr">
        <is>
          <t>Geplante Portionen</t>
        </is>
      </c>
      <c r="B6" s="7">
        <f>SUM('Getränkekalkulation'!$U$5:$U$104)</f>
        <v/>
      </c>
      <c r="D6" s="6" t="inlineStr">
        <is>
          <t>Tatsächlicher Verkaufspreis fehlt</t>
        </is>
      </c>
      <c r="E6" s="7">
        <f>COUNTIFS('Getränkekalkulation'!$C$5:$C$104,"&lt;&gt;",'Getränkekalkulation'!$O$5:$O$104,"")</f>
        <v/>
      </c>
    </row>
    <row r="7">
      <c r="A7" s="4" t="inlineStr">
        <is>
          <t>Planumsatz brutto</t>
        </is>
      </c>
      <c r="B7" s="8">
        <f>SUM('Getränkekalkulation'!$V$5:$V$104)</f>
        <v/>
      </c>
      <c r="D7" s="4" t="inlineStr">
        <is>
          <t>Unvollständige Kalkulationsbasis</t>
        </is>
      </c>
      <c r="E7" s="5">
        <f>COUNTIF('Getränkekalkulation'!$T$5:$T$104,"Basis fehlt")</f>
        <v/>
      </c>
    </row>
    <row r="8">
      <c r="A8" s="6" t="inlineStr">
        <is>
          <t>Plan-Deckungsbeitrag netto</t>
        </is>
      </c>
      <c r="B8" s="9">
        <f>SUM('Getränkekalkulation'!$W$5:$W$104)</f>
        <v/>
      </c>
      <c r="D8" s="6" t="inlineStr">
        <is>
          <t>Ist-Preis unter Preisempfehlung</t>
        </is>
      </c>
      <c r="E8" s="7">
        <f>SUMPRODUCT(--('Getränkekalkulation'!$O$5:$O$104&lt;&gt;""),--('Getränkekalkulation'!$N$5:$N$104&lt;&gt;""),--('Getränkekalkulation'!$O$5:$O$104&lt;'Getränkekalkulation'!$N$5:$N$104))</f>
        <v/>
      </c>
    </row>
    <row r="9">
      <c r="A9" s="4" t="inlineStr">
        <is>
          <t>Gewichtete Ist-Marge</t>
        </is>
      </c>
      <c r="B9" s="10">
        <f>IFERROR(SUM('Getränkekalkulation'!$W$5:$W$104)/SUMPRODUCT('Getränkekalkulation'!$U$5:$U$104,'Getränkekalkulation'!$P$5:$P$104),"")</f>
        <v/>
      </c>
      <c r="D9" s="4" t="inlineStr">
        <is>
          <t>Planmonat</t>
        </is>
      </c>
      <c r="E9" s="11">
        <f>Parameter!$G$7</f>
        <v/>
      </c>
    </row>
    <row r="10">
      <c r="A10" s="6" t="inlineStr">
        <is>
          <t>Planabweichung Ist-VK zu Empfehlung</t>
        </is>
      </c>
      <c r="B10" s="9">
        <f>IFERROR(SUM('Getränkekalkulation'!$V$5:$V$104)-SUMPRODUCT('Getränkekalkulation'!$U$5:$U$104,'Getränkekalkulation'!$N$5:$N$104),"")</f>
        <v/>
      </c>
      <c r="D10" s="6" t="inlineStr">
        <is>
          <t>Auswertungsdatum</t>
        </is>
      </c>
      <c r="E10" s="12">
        <f>TODAY()</f>
        <v/>
      </c>
    </row>
    <row r="11">
      <c r="D11" s="4" t="inlineStr">
        <is>
          <t>Gesamtstatus</t>
        </is>
      </c>
      <c r="E11" s="13">
        <f>IF(SUM($E$5:$E$8)=0,"Keine Warnung","Prüfung nötig")</f>
        <v/>
      </c>
    </row>
    <row r="12"/>
    <row r="13">
      <c r="A13" s="3" t="inlineStr">
        <is>
          <t>Kategorie</t>
        </is>
      </c>
      <c r="B13" s="3" t="inlineStr">
        <is>
          <t>Planumsatz brutto</t>
        </is>
      </c>
      <c r="C13" s="3" t="inlineStr">
        <is>
          <t>Plan-DB netto</t>
        </is>
      </c>
    </row>
    <row r="14">
      <c r="A14" s="6">
        <f>Parameter!A5</f>
        <v/>
      </c>
      <c r="B14" s="14">
        <f>IF($A14="","",SUMIF('Getränkekalkulation'!$B$5:$B$104,$A14,'Getränkekalkulation'!$V$5:$V$104))</f>
        <v/>
      </c>
      <c r="C14" s="14">
        <f>IF($A14="","",SUMIF('Getränkekalkulation'!$B$5:$B$104,$A14,'Getränkekalkulation'!$W$5:$W$104))</f>
        <v/>
      </c>
    </row>
    <row r="15">
      <c r="A15" s="4">
        <f>Parameter!A6</f>
        <v/>
      </c>
      <c r="B15" s="15">
        <f>IF($A15="","",SUMIF('Getränkekalkulation'!$B$5:$B$104,$A15,'Getränkekalkulation'!$V$5:$V$104))</f>
        <v/>
      </c>
      <c r="C15" s="15">
        <f>IF($A15="","",SUMIF('Getränkekalkulation'!$B$5:$B$104,$A15,'Getränkekalkulation'!$W$5:$W$104))</f>
        <v/>
      </c>
    </row>
    <row r="16">
      <c r="A16" s="6">
        <f>Parameter!A7</f>
        <v/>
      </c>
      <c r="B16" s="14">
        <f>IF($A16="","",SUMIF('Getränkekalkulation'!$B$5:$B$104,$A16,'Getränkekalkulation'!$V$5:$V$104))</f>
        <v/>
      </c>
      <c r="C16" s="14">
        <f>IF($A16="","",SUMIF('Getränkekalkulation'!$B$5:$B$104,$A16,'Getränkekalkulation'!$W$5:$W$104))</f>
        <v/>
      </c>
    </row>
    <row r="17">
      <c r="A17" s="4">
        <f>Parameter!A8</f>
        <v/>
      </c>
      <c r="B17" s="15">
        <f>IF($A17="","",SUMIF('Getränkekalkulation'!$B$5:$B$104,$A17,'Getränkekalkulation'!$V$5:$V$104))</f>
        <v/>
      </c>
      <c r="C17" s="15">
        <f>IF($A17="","",SUMIF('Getränkekalkulation'!$B$5:$B$104,$A17,'Getränkekalkulation'!$W$5:$W$104))</f>
        <v/>
      </c>
    </row>
    <row r="18">
      <c r="A18" s="6">
        <f>Parameter!A9</f>
        <v/>
      </c>
      <c r="B18" s="14">
        <f>IF($A18="","",SUMIF('Getränkekalkulation'!$B$5:$B$104,$A18,'Getränkekalkulation'!$V$5:$V$104))</f>
        <v/>
      </c>
      <c r="C18" s="14">
        <f>IF($A18="","",SUMIF('Getränkekalkulation'!$B$5:$B$104,$A18,'Getränkekalkulation'!$W$5:$W$104))</f>
        <v/>
      </c>
    </row>
    <row r="19">
      <c r="A19" s="4">
        <f>Parameter!A10</f>
        <v/>
      </c>
      <c r="B19" s="15">
        <f>IF($A19="","",SUMIF('Getränkekalkulation'!$B$5:$B$104,$A19,'Getränkekalkulation'!$V$5:$V$104))</f>
        <v/>
      </c>
      <c r="C19" s="15">
        <f>IF($A19="","",SUMIF('Getränkekalkulation'!$B$5:$B$104,$A19,'Getränkekalkulation'!$W$5:$W$104))</f>
        <v/>
      </c>
    </row>
  </sheetData>
  <mergeCells count="1">
    <mergeCell ref="A1:N1"/>
  </mergeCells>
  <conditionalFormatting sqref="E5:E8">
    <cfRule type="expression" priority="1" dxfId="0" stopIfTrue="1">
      <formula>$E5&gt;0</formula>
    </cfRule>
  </conditionalFormatting>
  <conditionalFormatting sqref="E11">
    <cfRule type="expression" priority="2" dxfId="0" stopIfTrue="1">
      <formula>$E11="Prüfung nötig"</formula>
    </cfRule>
    <cfRule type="expression" priority="3" dxfId="1" stopIfTrue="1">
      <formula>$E11="Keine Warnung"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4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3" customWidth="1" min="2" max="2"/>
    <col width="34" customWidth="1" min="3" max="3"/>
    <col width="17" customWidth="1" min="4" max="4"/>
    <col width="19" customWidth="1" min="5" max="5"/>
    <col width="14" customWidth="1" min="6" max="6"/>
    <col width="12" customWidth="1" min="7" max="7"/>
    <col width="21" customWidth="1" min="8" max="8"/>
    <col width="13" customWidth="1" min="9" max="9"/>
    <col width="13" customWidth="1" min="10" max="10"/>
    <col width="19" customWidth="1" min="11" max="11"/>
    <col width="23" customWidth="1" min="12" max="12"/>
    <col width="18" customWidth="1" min="13" max="13"/>
    <col width="19" customWidth="1" min="14" max="14"/>
    <col width="20" customWidth="1" min="15" max="15"/>
    <col width="19" customWidth="1" min="16" max="16"/>
    <col width="18" customWidth="1" min="17" max="17"/>
    <col width="13" customWidth="1" min="18" max="18"/>
    <col width="20" customWidth="1" min="19" max="19"/>
    <col width="15" customWidth="1" min="20" max="20"/>
    <col width="20" customWidth="1" min="21" max="21"/>
    <col width="19" customWidth="1" min="22" max="22"/>
    <col width="18" customWidth="1" min="23" max="23"/>
    <col hidden="1" width="13" customWidth="1" min="24" max="24"/>
  </cols>
  <sheetData>
    <row r="1" ht="30" customHeight="1">
      <c r="A1" s="1" t="inlineStr">
        <is>
          <t>Getränkekalkulation – Ausschankmenge, Gebindepreis und Zielmarge</t>
        </is>
      </c>
    </row>
    <row r="2" ht="21" customHeight="1">
      <c r="A2" s="2" t="inlineStr">
        <is>
          <t>Gelbe Zellen sind Eingaben. Alle Beispielprodukte und Vorgänge sind eindeutig fiktiv.</t>
        </is>
      </c>
    </row>
    <row r="3" ht="21" customHeight="1">
      <c r="A3" s="2" t="inlineStr">
        <is>
          <t>Berechnung je Portion; Einkaufspreise und Deckungsbeiträge netto, Verkaufspreise brutto wie gekennzeichnet.</t>
        </is>
      </c>
    </row>
    <row r="4" ht="42" customHeight="1">
      <c r="A4" s="3" t="inlineStr">
        <is>
          <t>Artikelcode</t>
        </is>
      </c>
      <c r="B4" s="3" t="inlineStr">
        <is>
          <t>Kategorie</t>
        </is>
      </c>
      <c r="C4" s="3" t="inlineStr">
        <is>
          <t>Getränk</t>
        </is>
      </c>
      <c r="D4" s="3" t="inlineStr">
        <is>
          <t>Gebindeinhalt ml</t>
        </is>
      </c>
      <c r="E4" s="3" t="inlineStr">
        <is>
          <t>EK je Gebinde netto</t>
        </is>
      </c>
      <c r="F4" s="3" t="inlineStr">
        <is>
          <t>Ausschank ml</t>
        </is>
      </c>
      <c r="G4" s="3" t="inlineStr">
        <is>
          <t>Schwund</t>
        </is>
      </c>
      <c r="H4" s="3" t="inlineStr">
        <is>
          <t>Zusatzkosten je Portion netto</t>
        </is>
      </c>
      <c r="I4" s="3" t="inlineStr">
        <is>
          <t>Zielmarge</t>
        </is>
      </c>
      <c r="J4" s="3" t="inlineStr">
        <is>
          <t>USt-Annahme</t>
        </is>
      </c>
      <c r="K4" s="3" t="inlineStr">
        <is>
          <t>Verwertbare Portionen</t>
        </is>
      </c>
      <c r="L4" s="3" t="inlineStr">
        <is>
          <t>Wareneinsatz je Portion netto</t>
        </is>
      </c>
      <c r="M4" s="3" t="inlineStr">
        <is>
          <t>Mindest-VK netto</t>
        </is>
      </c>
      <c r="N4" s="3" t="inlineStr">
        <is>
          <t>Empfohlener VK brutto</t>
        </is>
      </c>
      <c r="O4" s="3" t="inlineStr">
        <is>
          <t>Tatsächlicher VK brutto</t>
        </is>
      </c>
      <c r="P4" s="3" t="inlineStr">
        <is>
          <t>Tatsächlicher VK netto</t>
        </is>
      </c>
      <c r="Q4" s="3" t="inlineStr">
        <is>
          <t>DB je Portion netto</t>
        </is>
      </c>
      <c r="R4" s="3" t="inlineStr">
        <is>
          <t>Ist-Marge</t>
        </is>
      </c>
      <c r="S4" s="3" t="inlineStr">
        <is>
          <t>Abweichung zur Zielmarge</t>
        </is>
      </c>
      <c r="T4" s="3" t="inlineStr">
        <is>
          <t>Status</t>
        </is>
      </c>
      <c r="U4" s="3" t="inlineStr">
        <is>
          <t>Planportionen im Monat</t>
        </is>
      </c>
      <c r="V4" s="3" t="inlineStr">
        <is>
          <t>Planumsatz brutto</t>
        </is>
      </c>
      <c r="W4" s="3" t="inlineStr">
        <is>
          <t>Plan-DB netto</t>
        </is>
      </c>
    </row>
    <row r="5">
      <c r="A5" s="16" t="inlineStr">
        <is>
          <t>GET-001</t>
        </is>
      </c>
      <c r="B5" s="16" t="inlineStr">
        <is>
          <t>Bier</t>
        </is>
      </c>
      <c r="C5" s="17" t="inlineStr">
        <is>
          <t>Musterbräu Helles – fiktiv</t>
        </is>
      </c>
      <c r="D5" s="18" t="n">
        <v>500</v>
      </c>
      <c r="E5" s="19" t="n">
        <v>0.82</v>
      </c>
      <c r="F5" s="20" t="n">
        <v>500</v>
      </c>
      <c r="G5" s="21">
        <f>IF($B5="","",IFERROR(VLOOKUP($B5,Parameter!$A$5:$D$10,2,FALSE),""))</f>
        <v/>
      </c>
      <c r="H5" s="19" t="n">
        <v>0.12</v>
      </c>
      <c r="I5" s="21">
        <f>IF($B5="","",IFERROR(VLOOKUP($B5,Parameter!$A$5:$D$10,3,FALSE),""))</f>
        <v/>
      </c>
      <c r="J5" s="21">
        <f>IF($B5="","",IFERROR(VLOOKUP($B5,Parameter!$A$5:$D$10,4,FALSE),""))</f>
        <v/>
      </c>
      <c r="K5" s="22">
        <f>IF(OR($D5="",$F5="",$G5=""),"",IFERROR(($D5*(1-$G5))/$F5,""))</f>
        <v/>
      </c>
      <c r="L5" s="15">
        <f>IF(OR($E5="",$K5=""),"",IFERROR($E5/$K5+IF($H5="",0,$H5),""))</f>
        <v/>
      </c>
      <c r="M5" s="15">
        <f>IF(OR($L5="",$I5=""),"",IFERROR($L5/(1-$I5),""))</f>
        <v/>
      </c>
      <c r="N5" s="15">
        <f>IF(OR($M5="",$J5=""),"",IFERROR(CEILING($M5*(1+$J5),Parameter!$G$6),""))</f>
        <v/>
      </c>
      <c r="O5" s="19" t="n">
        <v>3.2</v>
      </c>
      <c r="P5" s="15">
        <f>IF(OR($O5="",$J5=""),"",IFERROR($O5/(1+$J5),""))</f>
        <v/>
      </c>
      <c r="Q5" s="15">
        <f>IF(OR($P5="",$L5=""),"",$P5-$L5)</f>
        <v/>
      </c>
      <c r="R5" s="21">
        <f>IF(OR($Q5="",$P5=""),"",IFERROR($Q5/$P5,""))</f>
        <v/>
      </c>
      <c r="S5" s="21">
        <f>IF(OR($R5="",$I5=""),"",$R5-$I5)</f>
        <v/>
      </c>
      <c r="T5" s="23">
        <f>IF($C5="","",IF(OR($B5="",$D5="",$E5="",$F5=""),"Basis fehlt",IF($O5="","Preis fehlt",IF($R5="","Prüfen",IF($S5&lt;-Parameter!$G$5,"Unter Ziel","Im Ziel")))))</f>
        <v/>
      </c>
      <c r="U5" s="18" t="n">
        <v>280</v>
      </c>
      <c r="V5" s="15">
        <f>IF(OR($U5="",$O5=""),"",$U5*$O5)</f>
        <v/>
      </c>
      <c r="W5" s="15">
        <f>IF(OR($U5="",$Q5=""),"",$U5*$Q5)</f>
        <v/>
      </c>
      <c r="X5">
        <f>IFERROR(INDEX(Parameter!$A$5:$A$10,ROW()-4),"")</f>
        <v/>
      </c>
    </row>
    <row r="6">
      <c r="A6" s="16" t="inlineStr">
        <is>
          <t>GET-002</t>
        </is>
      </c>
      <c r="B6" s="16" t="inlineStr">
        <is>
          <t>Bier</t>
        </is>
      </c>
      <c r="C6" s="17" t="inlineStr">
        <is>
          <t>Fassgold Pils – fiktiv</t>
        </is>
      </c>
      <c r="D6" s="18" t="n">
        <v>30000</v>
      </c>
      <c r="E6" s="19" t="n">
        <v>94</v>
      </c>
      <c r="F6" s="20" t="n">
        <v>300</v>
      </c>
      <c r="G6" s="24">
        <f>IF($B6="","",IFERROR(VLOOKUP($B6,Parameter!$A$5:$D$10,2,FALSE),""))</f>
        <v/>
      </c>
      <c r="H6" s="19" t="n">
        <v>0.16</v>
      </c>
      <c r="I6" s="24">
        <f>IF($B6="","",IFERROR(VLOOKUP($B6,Parameter!$A$5:$D$10,3,FALSE),""))</f>
        <v/>
      </c>
      <c r="J6" s="24">
        <f>IF($B6="","",IFERROR(VLOOKUP($B6,Parameter!$A$5:$D$10,4,FALSE),""))</f>
        <v/>
      </c>
      <c r="K6" s="25">
        <f>IF(OR($D6="",$F6="",$G6=""),"",IFERROR(($D6*(1-$G6))/$F6,""))</f>
        <v/>
      </c>
      <c r="L6" s="14">
        <f>IF(OR($E6="",$K6=""),"",IFERROR($E6/$K6+IF($H6="",0,$H6),""))</f>
        <v/>
      </c>
      <c r="M6" s="14">
        <f>IF(OR($L6="",$I6=""),"",IFERROR($L6/(1-$I6),""))</f>
        <v/>
      </c>
      <c r="N6" s="14">
        <f>IF(OR($M6="",$J6=""),"",IFERROR(CEILING($M6*(1+$J6),Parameter!$G$6),""))</f>
        <v/>
      </c>
      <c r="O6" s="19" t="n">
        <v>3.9</v>
      </c>
      <c r="P6" s="14">
        <f>IF(OR($O6="",$J6=""),"",IFERROR($O6/(1+$J6),""))</f>
        <v/>
      </c>
      <c r="Q6" s="14">
        <f>IF(OR($P6="",$L6=""),"",$P6-$L6)</f>
        <v/>
      </c>
      <c r="R6" s="24">
        <f>IF(OR($Q6="",$P6=""),"",IFERROR($Q6/$P6,""))</f>
        <v/>
      </c>
      <c r="S6" s="24">
        <f>IF(OR($R6="",$I6=""),"",$R6-$I6)</f>
        <v/>
      </c>
      <c r="T6" s="26">
        <f>IF($C6="","",IF(OR($B6="",$D6="",$E6="",$F6=""),"Basis fehlt",IF($O6="","Preis fehlt",IF($R6="","Prüfen",IF($S6&lt;-Parameter!$G$5,"Unter Ziel","Im Ziel")))))</f>
        <v/>
      </c>
      <c r="U6" s="18" t="n">
        <v>650</v>
      </c>
      <c r="V6" s="14">
        <f>IF(OR($U6="",$O6=""),"",$U6*$O6)</f>
        <v/>
      </c>
      <c r="W6" s="14">
        <f>IF(OR($U6="",$Q6=""),"",$U6*$Q6)</f>
        <v/>
      </c>
      <c r="X6">
        <f>IFERROR(INDEX(Parameter!$A$5:$A$10,ROW()-4),"")</f>
        <v/>
      </c>
    </row>
    <row r="7">
      <c r="A7" s="16" t="inlineStr">
        <is>
          <t>GET-003</t>
        </is>
      </c>
      <c r="B7" s="16" t="inlineStr">
        <is>
          <t>Wein</t>
        </is>
      </c>
      <c r="C7" s="17" t="inlineStr">
        <is>
          <t>Roter Stern Riesling – fiktiv</t>
        </is>
      </c>
      <c r="D7" s="18" t="n">
        <v>750</v>
      </c>
      <c r="E7" s="19" t="n">
        <v>6.8</v>
      </c>
      <c r="F7" s="20" t="n">
        <v>200</v>
      </c>
      <c r="G7" s="21">
        <f>IF($B7="","",IFERROR(VLOOKUP($B7,Parameter!$A$5:$D$10,2,FALSE),""))</f>
        <v/>
      </c>
      <c r="H7" s="19" t="n">
        <v>0.1</v>
      </c>
      <c r="I7" s="21">
        <f>IF($B7="","",IFERROR(VLOOKUP($B7,Parameter!$A$5:$D$10,3,FALSE),""))</f>
        <v/>
      </c>
      <c r="J7" s="21">
        <f>IF($B7="","",IFERROR(VLOOKUP($B7,Parameter!$A$5:$D$10,4,FALSE),""))</f>
        <v/>
      </c>
      <c r="K7" s="22">
        <f>IF(OR($D7="",$F7="",$G7=""),"",IFERROR(($D7*(1-$G7))/$F7,""))</f>
        <v/>
      </c>
      <c r="L7" s="15">
        <f>IF(OR($E7="",$K7=""),"",IFERROR($E7/$K7+IF($H7="",0,$H7),""))</f>
        <v/>
      </c>
      <c r="M7" s="15">
        <f>IF(OR($L7="",$I7=""),"",IFERROR($L7/(1-$I7),""))</f>
        <v/>
      </c>
      <c r="N7" s="15">
        <f>IF(OR($M7="",$J7=""),"",IFERROR(CEILING($M7*(1+$J7),Parameter!$G$6),""))</f>
        <v/>
      </c>
      <c r="O7" s="19" t="n">
        <v>7.5</v>
      </c>
      <c r="P7" s="15">
        <f>IF(OR($O7="",$J7=""),"",IFERROR($O7/(1+$J7),""))</f>
        <v/>
      </c>
      <c r="Q7" s="15">
        <f>IF(OR($P7="",$L7=""),"",$P7-$L7)</f>
        <v/>
      </c>
      <c r="R7" s="21">
        <f>IF(OR($Q7="",$P7=""),"",IFERROR($Q7/$P7,""))</f>
        <v/>
      </c>
      <c r="S7" s="21">
        <f>IF(OR($R7="",$I7=""),"",$R7-$I7)</f>
        <v/>
      </c>
      <c r="T7" s="23">
        <f>IF($C7="","",IF(OR($B7="",$D7="",$E7="",$F7=""),"Basis fehlt",IF($O7="","Preis fehlt",IF($R7="","Prüfen",IF($S7&lt;-Parameter!$G$5,"Unter Ziel","Im Ziel")))))</f>
        <v/>
      </c>
      <c r="U7" s="18" t="n">
        <v>180</v>
      </c>
      <c r="V7" s="15">
        <f>IF(OR($U7="",$O7=""),"",$U7*$O7)</f>
        <v/>
      </c>
      <c r="W7" s="15">
        <f>IF(OR($U7="",$Q7=""),"",$U7*$Q7)</f>
        <v/>
      </c>
      <c r="X7">
        <f>IFERROR(INDEX(Parameter!$A$5:$A$10,ROW()-4),"")</f>
        <v/>
      </c>
    </row>
    <row r="8">
      <c r="A8" s="16" t="inlineStr">
        <is>
          <t>GET-004</t>
        </is>
      </c>
      <c r="B8" s="16" t="inlineStr">
        <is>
          <t>Wein</t>
        </is>
      </c>
      <c r="C8" s="17" t="inlineStr">
        <is>
          <t>Kupferhain Grauburgunder – fiktiv</t>
        </is>
      </c>
      <c r="D8" s="18" t="n">
        <v>750</v>
      </c>
      <c r="E8" s="19" t="n">
        <v>8.9</v>
      </c>
      <c r="F8" s="20" t="n">
        <v>100</v>
      </c>
      <c r="G8" s="24">
        <f>IF($B8="","",IFERROR(VLOOKUP($B8,Parameter!$A$5:$D$10,2,FALSE),""))</f>
        <v/>
      </c>
      <c r="H8" s="19" t="n">
        <v>0.08</v>
      </c>
      <c r="I8" s="24">
        <f>IF($B8="","",IFERROR(VLOOKUP($B8,Parameter!$A$5:$D$10,3,FALSE),""))</f>
        <v/>
      </c>
      <c r="J8" s="24">
        <f>IF($B8="","",IFERROR(VLOOKUP($B8,Parameter!$A$5:$D$10,4,FALSE),""))</f>
        <v/>
      </c>
      <c r="K8" s="25">
        <f>IF(OR($D8="",$F8="",$G8=""),"",IFERROR(($D8*(1-$G8))/$F8,""))</f>
        <v/>
      </c>
      <c r="L8" s="14">
        <f>IF(OR($E8="",$K8=""),"",IFERROR($E8/$K8+IF($H8="",0,$H8),""))</f>
        <v/>
      </c>
      <c r="M8" s="14">
        <f>IF(OR($L8="",$I8=""),"",IFERROR($L8/(1-$I8),""))</f>
        <v/>
      </c>
      <c r="N8" s="14">
        <f>IF(OR($M8="",$J8=""),"",IFERROR(CEILING($M8*(1+$J8),Parameter!$G$6),""))</f>
        <v/>
      </c>
      <c r="O8" s="19" t="n">
        <v>4.9</v>
      </c>
      <c r="P8" s="14">
        <f>IF(OR($O8="",$J8=""),"",IFERROR($O8/(1+$J8),""))</f>
        <v/>
      </c>
      <c r="Q8" s="14">
        <f>IF(OR($P8="",$L8=""),"",$P8-$L8)</f>
        <v/>
      </c>
      <c r="R8" s="24">
        <f>IF(OR($Q8="",$P8=""),"",IFERROR($Q8/$P8,""))</f>
        <v/>
      </c>
      <c r="S8" s="24">
        <f>IF(OR($R8="",$I8=""),"",$R8-$I8)</f>
        <v/>
      </c>
      <c r="T8" s="26">
        <f>IF($C8="","",IF(OR($B8="",$D8="",$E8="",$F8=""),"Basis fehlt",IF($O8="","Preis fehlt",IF($R8="","Prüfen",IF($S8&lt;-Parameter!$G$5,"Unter Ziel","Im Ziel")))))</f>
        <v/>
      </c>
      <c r="U8" s="18" t="n">
        <v>220</v>
      </c>
      <c r="V8" s="14">
        <f>IF(OR($U8="",$O8=""),"",$U8*$O8)</f>
        <v/>
      </c>
      <c r="W8" s="14">
        <f>IF(OR($U8="",$Q8=""),"",$U8*$Q8)</f>
        <v/>
      </c>
      <c r="X8">
        <f>IFERROR(INDEX(Parameter!$A$5:$A$10,ROW()-4),"")</f>
        <v/>
      </c>
    </row>
    <row r="9">
      <c r="A9" s="16" t="inlineStr">
        <is>
          <t>GET-005</t>
        </is>
      </c>
      <c r="B9" s="16" t="inlineStr">
        <is>
          <t>Wasser</t>
        </is>
      </c>
      <c r="C9" s="17" t="inlineStr">
        <is>
          <t>Mondquell Still – fiktiv</t>
        </is>
      </c>
      <c r="D9" s="18" t="n">
        <v>750</v>
      </c>
      <c r="E9" s="19" t="n">
        <v>0.75</v>
      </c>
      <c r="F9" s="20" t="n">
        <v>250</v>
      </c>
      <c r="G9" s="21">
        <f>IF($B9="","",IFERROR(VLOOKUP($B9,Parameter!$A$5:$D$10,2,FALSE),""))</f>
        <v/>
      </c>
      <c r="H9" s="19" t="n">
        <v>0.06</v>
      </c>
      <c r="I9" s="21">
        <f>IF($B9="","",IFERROR(VLOOKUP($B9,Parameter!$A$5:$D$10,3,FALSE),""))</f>
        <v/>
      </c>
      <c r="J9" s="21">
        <f>IF($B9="","",IFERROR(VLOOKUP($B9,Parameter!$A$5:$D$10,4,FALSE),""))</f>
        <v/>
      </c>
      <c r="K9" s="22">
        <f>IF(OR($D9="",$F9="",$G9=""),"",IFERROR(($D9*(1-$G9))/$F9,""))</f>
        <v/>
      </c>
      <c r="L9" s="15">
        <f>IF(OR($E9="",$K9=""),"",IFERROR($E9/$K9+IF($H9="",0,$H9),""))</f>
        <v/>
      </c>
      <c r="M9" s="15">
        <f>IF(OR($L9="",$I9=""),"",IFERROR($L9/(1-$I9),""))</f>
        <v/>
      </c>
      <c r="N9" s="15">
        <f>IF(OR($M9="",$J9=""),"",IFERROR(CEILING($M9*(1+$J9),Parameter!$G$6),""))</f>
        <v/>
      </c>
      <c r="O9" s="19" t="n">
        <v>3.4</v>
      </c>
      <c r="P9" s="15">
        <f>IF(OR($O9="",$J9=""),"",IFERROR($O9/(1+$J9),""))</f>
        <v/>
      </c>
      <c r="Q9" s="15">
        <f>IF(OR($P9="",$L9=""),"",$P9-$L9)</f>
        <v/>
      </c>
      <c r="R9" s="21">
        <f>IF(OR($Q9="",$P9=""),"",IFERROR($Q9/$P9,""))</f>
        <v/>
      </c>
      <c r="S9" s="21">
        <f>IF(OR($R9="",$I9=""),"",$R9-$I9)</f>
        <v/>
      </c>
      <c r="T9" s="23">
        <f>IF($C9="","",IF(OR($B9="",$D9="",$E9="",$F9=""),"Basis fehlt",IF($O9="","Preis fehlt",IF($R9="","Prüfen",IF($S9&lt;-Parameter!$G$5,"Unter Ziel","Im Ziel")))))</f>
        <v/>
      </c>
      <c r="U9" s="18" t="n">
        <v>350</v>
      </c>
      <c r="V9" s="15">
        <f>IF(OR($U9="",$O9=""),"",$U9*$O9)</f>
        <v/>
      </c>
      <c r="W9" s="15">
        <f>IF(OR($U9="",$Q9=""),"",$U9*$Q9)</f>
        <v/>
      </c>
      <c r="X9">
        <f>IFERROR(INDEX(Parameter!$A$5:$A$10,ROW()-4),"")</f>
        <v/>
      </c>
    </row>
    <row r="10">
      <c r="A10" s="16" t="inlineStr">
        <is>
          <t>GET-006</t>
        </is>
      </c>
      <c r="B10" s="16" t="inlineStr">
        <is>
          <t>Wasser</t>
        </is>
      </c>
      <c r="C10" s="17" t="inlineStr">
        <is>
          <t>Mondquell Sprudel – fiktiv</t>
        </is>
      </c>
      <c r="D10" s="18" t="n">
        <v>1000</v>
      </c>
      <c r="E10" s="19" t="n">
        <v>0.95</v>
      </c>
      <c r="F10" s="20" t="n">
        <v>500</v>
      </c>
      <c r="G10" s="24">
        <f>IF($B10="","",IFERROR(VLOOKUP($B10,Parameter!$A$5:$D$10,2,FALSE),""))</f>
        <v/>
      </c>
      <c r="H10" s="19" t="n">
        <v>0.08</v>
      </c>
      <c r="I10" s="24">
        <f>IF($B10="","",IFERROR(VLOOKUP($B10,Parameter!$A$5:$D$10,3,FALSE),""))</f>
        <v/>
      </c>
      <c r="J10" s="24">
        <f>IF($B10="","",IFERROR(VLOOKUP($B10,Parameter!$A$5:$D$10,4,FALSE),""))</f>
        <v/>
      </c>
      <c r="K10" s="25">
        <f>IF(OR($D10="",$F10="",$G10=""),"",IFERROR(($D10*(1-$G10))/$F10,""))</f>
        <v/>
      </c>
      <c r="L10" s="14">
        <f>IF(OR($E10="",$K10=""),"",IFERROR($E10/$K10+IF($H10="",0,$H10),""))</f>
        <v/>
      </c>
      <c r="M10" s="14">
        <f>IF(OR($L10="",$I10=""),"",IFERROR($L10/(1-$I10),""))</f>
        <v/>
      </c>
      <c r="N10" s="14">
        <f>IF(OR($M10="",$J10=""),"",IFERROR(CEILING($M10*(1+$J10),Parameter!$G$6),""))</f>
        <v/>
      </c>
      <c r="O10" s="19" t="n">
        <v>5.2</v>
      </c>
      <c r="P10" s="14">
        <f>IF(OR($O10="",$J10=""),"",IFERROR($O10/(1+$J10),""))</f>
        <v/>
      </c>
      <c r="Q10" s="14">
        <f>IF(OR($P10="",$L10=""),"",$P10-$L10)</f>
        <v/>
      </c>
      <c r="R10" s="24">
        <f>IF(OR($Q10="",$P10=""),"",IFERROR($Q10/$P10,""))</f>
        <v/>
      </c>
      <c r="S10" s="24">
        <f>IF(OR($R10="",$I10=""),"",$R10-$I10)</f>
        <v/>
      </c>
      <c r="T10" s="26">
        <f>IF($C10="","",IF(OR($B10="",$D10="",$E10="",$F10=""),"Basis fehlt",IF($O10="","Preis fehlt",IF($R10="","Prüfen",IF($S10&lt;-Parameter!$G$5,"Unter Ziel","Im Ziel")))))</f>
        <v/>
      </c>
      <c r="U10" s="18" t="n">
        <v>260</v>
      </c>
      <c r="V10" s="14">
        <f>IF(OR($U10="",$O10=""),"",$U10*$O10)</f>
        <v/>
      </c>
      <c r="W10" s="14">
        <f>IF(OR($U10="",$Q10=""),"",$U10*$Q10)</f>
        <v/>
      </c>
      <c r="X10">
        <f>IFERROR(INDEX(Parameter!$A$5:$A$10,ROW()-4),"")</f>
        <v/>
      </c>
    </row>
    <row r="11">
      <c r="A11" s="16" t="inlineStr">
        <is>
          <t>GET-007</t>
        </is>
      </c>
      <c r="B11" s="16" t="inlineStr">
        <is>
          <t>Erfrischungsgetränk</t>
        </is>
      </c>
      <c r="C11" s="17" t="inlineStr">
        <is>
          <t>Fabelwald Cola – fiktiv</t>
        </is>
      </c>
      <c r="D11" s="18" t="n">
        <v>1000</v>
      </c>
      <c r="E11" s="19" t="n">
        <v>1.5</v>
      </c>
      <c r="F11" s="20" t="n">
        <v>300</v>
      </c>
      <c r="G11" s="21">
        <f>IF($B11="","",IFERROR(VLOOKUP($B11,Parameter!$A$5:$D$10,2,FALSE),""))</f>
        <v/>
      </c>
      <c r="H11" s="19" t="n">
        <v>0.1</v>
      </c>
      <c r="I11" s="21">
        <f>IF($B11="","",IFERROR(VLOOKUP($B11,Parameter!$A$5:$D$10,3,FALSE),""))</f>
        <v/>
      </c>
      <c r="J11" s="21">
        <f>IF($B11="","",IFERROR(VLOOKUP($B11,Parameter!$A$5:$D$10,4,FALSE),""))</f>
        <v/>
      </c>
      <c r="K11" s="22">
        <f>IF(OR($D11="",$F11="",$G11=""),"",IFERROR(($D11*(1-$G11))/$F11,""))</f>
        <v/>
      </c>
      <c r="L11" s="15">
        <f>IF(OR($E11="",$K11=""),"",IFERROR($E11/$K11+IF($H11="",0,$H11),""))</f>
        <v/>
      </c>
      <c r="M11" s="15">
        <f>IF(OR($L11="",$I11=""),"",IFERROR($L11/(1-$I11),""))</f>
        <v/>
      </c>
      <c r="N11" s="15">
        <f>IF(OR($M11="",$J11=""),"",IFERROR(CEILING($M11*(1+$J11),Parameter!$G$6),""))</f>
        <v/>
      </c>
      <c r="O11" s="19" t="n">
        <v>3.8</v>
      </c>
      <c r="P11" s="15">
        <f>IF(OR($O11="",$J11=""),"",IFERROR($O11/(1+$J11),""))</f>
        <v/>
      </c>
      <c r="Q11" s="15">
        <f>IF(OR($P11="",$L11=""),"",$P11-$L11)</f>
        <v/>
      </c>
      <c r="R11" s="21">
        <f>IF(OR($Q11="",$P11=""),"",IFERROR($Q11/$P11,""))</f>
        <v/>
      </c>
      <c r="S11" s="21">
        <f>IF(OR($R11="",$I11=""),"",$R11-$I11)</f>
        <v/>
      </c>
      <c r="T11" s="23">
        <f>IF($C11="","",IF(OR($B11="",$D11="",$E11="",$F11=""),"Basis fehlt",IF($O11="","Preis fehlt",IF($R11="","Prüfen",IF($S11&lt;-Parameter!$G$5,"Unter Ziel","Im Ziel")))))</f>
        <v/>
      </c>
      <c r="U11" s="18" t="n">
        <v>310</v>
      </c>
      <c r="V11" s="15">
        <f>IF(OR($U11="",$O11=""),"",$U11*$O11)</f>
        <v/>
      </c>
      <c r="W11" s="15">
        <f>IF(OR($U11="",$Q11=""),"",$U11*$Q11)</f>
        <v/>
      </c>
      <c r="X11">
        <f>IFERROR(INDEX(Parameter!$A$5:$A$10,ROW()-4),"")</f>
        <v/>
      </c>
    </row>
    <row r="12">
      <c r="A12" s="16" t="inlineStr">
        <is>
          <t>GET-008</t>
        </is>
      </c>
      <c r="B12" s="16" t="inlineStr">
        <is>
          <t>Saft</t>
        </is>
      </c>
      <c r="C12" s="17" t="inlineStr">
        <is>
          <t>Sonnental Apfelsaft – fiktiv</t>
        </is>
      </c>
      <c r="D12" s="18" t="n">
        <v>1000</v>
      </c>
      <c r="E12" s="19" t="n">
        <v>2.4</v>
      </c>
      <c r="F12" s="20" t="n">
        <v>200</v>
      </c>
      <c r="G12" s="24">
        <f>IF($B12="","",IFERROR(VLOOKUP($B12,Parameter!$A$5:$D$10,2,FALSE),""))</f>
        <v/>
      </c>
      <c r="H12" s="19" t="n">
        <v>0.08</v>
      </c>
      <c r="I12" s="24">
        <f>IF($B12="","",IFERROR(VLOOKUP($B12,Parameter!$A$5:$D$10,3,FALSE),""))</f>
        <v/>
      </c>
      <c r="J12" s="24">
        <f>IF($B12="","",IFERROR(VLOOKUP($B12,Parameter!$A$5:$D$10,4,FALSE),""))</f>
        <v/>
      </c>
      <c r="K12" s="25">
        <f>IF(OR($D12="",$F12="",$G12=""),"",IFERROR(($D12*(1-$G12))/$F12,""))</f>
        <v/>
      </c>
      <c r="L12" s="14">
        <f>IF(OR($E12="",$K12=""),"",IFERROR($E12/$K12+IF($H12="",0,$H12),""))</f>
        <v/>
      </c>
      <c r="M12" s="14">
        <f>IF(OR($L12="",$I12=""),"",IFERROR($L12/(1-$I12),""))</f>
        <v/>
      </c>
      <c r="N12" s="14">
        <f>IF(OR($M12="",$J12=""),"",IFERROR(CEILING($M12*(1+$J12),Parameter!$G$6),""))</f>
        <v/>
      </c>
      <c r="O12" s="19" t="n">
        <v>3.6</v>
      </c>
      <c r="P12" s="14">
        <f>IF(OR($O12="",$J12=""),"",IFERROR($O12/(1+$J12),""))</f>
        <v/>
      </c>
      <c r="Q12" s="14">
        <f>IF(OR($P12="",$L12=""),"",$P12-$L12)</f>
        <v/>
      </c>
      <c r="R12" s="24">
        <f>IF(OR($Q12="",$P12=""),"",IFERROR($Q12/$P12,""))</f>
        <v/>
      </c>
      <c r="S12" s="24">
        <f>IF(OR($R12="",$I12=""),"",$R12-$I12)</f>
        <v/>
      </c>
      <c r="T12" s="26">
        <f>IF($C12="","",IF(OR($B12="",$D12="",$E12="",$F12=""),"Basis fehlt",IF($O12="","Preis fehlt",IF($R12="","Prüfen",IF($S12&lt;-Parameter!$G$5,"Unter Ziel","Im Ziel")))))</f>
        <v/>
      </c>
      <c r="U12" s="18" t="n">
        <v>190</v>
      </c>
      <c r="V12" s="14">
        <f>IF(OR($U12="",$O12=""),"",$U12*$O12)</f>
        <v/>
      </c>
      <c r="W12" s="14">
        <f>IF(OR($U12="",$Q12=""),"",$U12*$Q12)</f>
        <v/>
      </c>
      <c r="X12">
        <f>IFERROR(INDEX(Parameter!$A$5:$A$10,ROW()-4),"")</f>
        <v/>
      </c>
    </row>
    <row r="13">
      <c r="A13" s="16" t="inlineStr">
        <is>
          <t>GET-009</t>
        </is>
      </c>
      <c r="B13" s="16" t="inlineStr">
        <is>
          <t>Spirituose</t>
        </is>
      </c>
      <c r="C13" s="17" t="inlineStr">
        <is>
          <t>Juniper 47 Haus-Gin – fiktiv</t>
        </is>
      </c>
      <c r="D13" s="18" t="n">
        <v>700</v>
      </c>
      <c r="E13" s="19" t="n">
        <v>14.5</v>
      </c>
      <c r="F13" s="20" t="n">
        <v>20</v>
      </c>
      <c r="G13" s="21">
        <f>IF($B13="","",IFERROR(VLOOKUP($B13,Parameter!$A$5:$D$10,2,FALSE),""))</f>
        <v/>
      </c>
      <c r="H13" s="19" t="n">
        <v>0.04</v>
      </c>
      <c r="I13" s="21">
        <f>IF($B13="","",IFERROR(VLOOKUP($B13,Parameter!$A$5:$D$10,3,FALSE),""))</f>
        <v/>
      </c>
      <c r="J13" s="21">
        <f>IF($B13="","",IFERROR(VLOOKUP($B13,Parameter!$A$5:$D$10,4,FALSE),""))</f>
        <v/>
      </c>
      <c r="K13" s="22">
        <f>IF(OR($D13="",$F13="",$G13=""),"",IFERROR(($D13*(1-$G13))/$F13,""))</f>
        <v/>
      </c>
      <c r="L13" s="15">
        <f>IF(OR($E13="",$K13=""),"",IFERROR($E13/$K13+IF($H13="",0,$H13),""))</f>
        <v/>
      </c>
      <c r="M13" s="15">
        <f>IF(OR($L13="",$I13=""),"",IFERROR($L13/(1-$I13),""))</f>
        <v/>
      </c>
      <c r="N13" s="15">
        <f>IF(OR($M13="",$J13=""),"",IFERROR(CEILING($M13*(1+$J13),Parameter!$G$6),""))</f>
        <v/>
      </c>
      <c r="O13" s="19" t="n">
        <v>3.2</v>
      </c>
      <c r="P13" s="15">
        <f>IF(OR($O13="",$J13=""),"",IFERROR($O13/(1+$J13),""))</f>
        <v/>
      </c>
      <c r="Q13" s="15">
        <f>IF(OR($P13="",$L13=""),"",$P13-$L13)</f>
        <v/>
      </c>
      <c r="R13" s="21">
        <f>IF(OR($Q13="",$P13=""),"",IFERROR($Q13/$P13,""))</f>
        <v/>
      </c>
      <c r="S13" s="21">
        <f>IF(OR($R13="",$I13=""),"",$R13-$I13)</f>
        <v/>
      </c>
      <c r="T13" s="23">
        <f>IF($C13="","",IF(OR($B13="",$D13="",$E13="",$F13=""),"Basis fehlt",IF($O13="","Preis fehlt",IF($R13="","Prüfen",IF($S13&lt;-Parameter!$G$5,"Unter Ziel","Im Ziel")))))</f>
        <v/>
      </c>
      <c r="U13" s="18" t="n">
        <v>145</v>
      </c>
      <c r="V13" s="15">
        <f>IF(OR($U13="",$O13=""),"",$U13*$O13)</f>
        <v/>
      </c>
      <c r="W13" s="15">
        <f>IF(OR($U13="",$Q13=""),"",$U13*$Q13)</f>
        <v/>
      </c>
      <c r="X13">
        <f>IFERROR(INDEX(Parameter!$A$5:$A$10,ROW()-4),"")</f>
        <v/>
      </c>
    </row>
    <row r="14">
      <c r="A14" s="16" t="inlineStr">
        <is>
          <t>GET-010</t>
        </is>
      </c>
      <c r="B14" s="16" t="inlineStr">
        <is>
          <t>Spirituose</t>
        </is>
      </c>
      <c r="C14" s="17" t="inlineStr">
        <is>
          <t>Fiktivbrand Birne – Entwurf</t>
        </is>
      </c>
      <c r="D14" s="18" t="n">
        <v>700</v>
      </c>
      <c r="E14" s="19" t="n">
        <v>18.5</v>
      </c>
      <c r="F14" s="20" t="n"/>
      <c r="G14" s="24">
        <f>IF($B14="","",IFERROR(VLOOKUP($B14,Parameter!$A$5:$D$10,2,FALSE),""))</f>
        <v/>
      </c>
      <c r="H14" s="19" t="n">
        <v>0.05</v>
      </c>
      <c r="I14" s="24">
        <f>IF($B14="","",IFERROR(VLOOKUP($B14,Parameter!$A$5:$D$10,3,FALSE),""))</f>
        <v/>
      </c>
      <c r="J14" s="24">
        <f>IF($B14="","",IFERROR(VLOOKUP($B14,Parameter!$A$5:$D$10,4,FALSE),""))</f>
        <v/>
      </c>
      <c r="K14" s="25">
        <f>IF(OR($D14="",$F14="",$G14=""),"",IFERROR(($D14*(1-$G14))/$F14,""))</f>
        <v/>
      </c>
      <c r="L14" s="14">
        <f>IF(OR($E14="",$K14=""),"",IFERROR($E14/$K14+IF($H14="",0,$H14),""))</f>
        <v/>
      </c>
      <c r="M14" s="14">
        <f>IF(OR($L14="",$I14=""),"",IFERROR($L14/(1-$I14),""))</f>
        <v/>
      </c>
      <c r="N14" s="14">
        <f>IF(OR($M14="",$J14=""),"",IFERROR(CEILING($M14*(1+$J14),Parameter!$G$6),""))</f>
        <v/>
      </c>
      <c r="O14" s="19" t="n"/>
      <c r="P14" s="14">
        <f>IF(OR($O14="",$J14=""),"",IFERROR($O14/(1+$J14),""))</f>
        <v/>
      </c>
      <c r="Q14" s="14">
        <f>IF(OR($P14="",$L14=""),"",$P14-$L14)</f>
        <v/>
      </c>
      <c r="R14" s="24">
        <f>IF(OR($Q14="",$P14=""),"",IFERROR($Q14/$P14,""))</f>
        <v/>
      </c>
      <c r="S14" s="24">
        <f>IF(OR($R14="",$I14=""),"",$R14-$I14)</f>
        <v/>
      </c>
      <c r="T14" s="26">
        <f>IF($C14="","",IF(OR($B14="",$D14="",$E14="",$F14=""),"Basis fehlt",IF($O14="","Preis fehlt",IF($R14="","Prüfen",IF($S14&lt;-Parameter!$G$5,"Unter Ziel","Im Ziel")))))</f>
        <v/>
      </c>
      <c r="U14" s="18" t="n">
        <v>120</v>
      </c>
      <c r="V14" s="14">
        <f>IF(OR($U14="",$O14=""),"",$U14*$O14)</f>
        <v/>
      </c>
      <c r="W14" s="14">
        <f>IF(OR($U14="",$Q14=""),"",$U14*$Q14)</f>
        <v/>
      </c>
      <c r="X14">
        <f>IFERROR(INDEX(Parameter!$A$5:$A$10,ROW()-4),"")</f>
        <v/>
      </c>
    </row>
    <row r="15">
      <c r="A15" s="16" t="n"/>
      <c r="B15" s="16" t="n"/>
      <c r="C15" s="17" t="n"/>
      <c r="D15" s="18" t="n"/>
      <c r="E15" s="19" t="n"/>
      <c r="F15" s="20" t="n"/>
      <c r="G15" s="21">
        <f>IF($B15="","",IFERROR(VLOOKUP($B15,Parameter!$A$5:$D$10,2,FALSE),""))</f>
        <v/>
      </c>
      <c r="H15" s="19" t="n"/>
      <c r="I15" s="21">
        <f>IF($B15="","",IFERROR(VLOOKUP($B15,Parameter!$A$5:$D$10,3,FALSE),""))</f>
        <v/>
      </c>
      <c r="J15" s="21">
        <f>IF($B15="","",IFERROR(VLOOKUP($B15,Parameter!$A$5:$D$10,4,FALSE),""))</f>
        <v/>
      </c>
      <c r="K15" s="22">
        <f>IF(OR($D15="",$F15="",$G15=""),"",IFERROR(($D15*(1-$G15))/$F15,""))</f>
        <v/>
      </c>
      <c r="L15" s="15">
        <f>IF(OR($E15="",$K15=""),"",IFERROR($E15/$K15+IF($H15="",0,$H15),""))</f>
        <v/>
      </c>
      <c r="M15" s="15">
        <f>IF(OR($L15="",$I15=""),"",IFERROR($L15/(1-$I15),""))</f>
        <v/>
      </c>
      <c r="N15" s="15">
        <f>IF(OR($M15="",$J15=""),"",IFERROR(CEILING($M15*(1+$J15),Parameter!$G$6),""))</f>
        <v/>
      </c>
      <c r="O15" s="19" t="n"/>
      <c r="P15" s="15">
        <f>IF(OR($O15="",$J15=""),"",IFERROR($O15/(1+$J15),""))</f>
        <v/>
      </c>
      <c r="Q15" s="15">
        <f>IF(OR($P15="",$L15=""),"",$P15-$L15)</f>
        <v/>
      </c>
      <c r="R15" s="21">
        <f>IF(OR($Q15="",$P15=""),"",IFERROR($Q15/$P15,""))</f>
        <v/>
      </c>
      <c r="S15" s="21">
        <f>IF(OR($R15="",$I15=""),"",$R15-$I15)</f>
        <v/>
      </c>
      <c r="T15" s="23">
        <f>IF($C15="","",IF(OR($B15="",$D15="",$E15="",$F15=""),"Basis fehlt",IF($O15="","Preis fehlt",IF($R15="","Prüfen",IF($S15&lt;-Parameter!$G$5,"Unter Ziel","Im Ziel")))))</f>
        <v/>
      </c>
      <c r="U15" s="18" t="n"/>
      <c r="V15" s="15">
        <f>IF(OR($U15="",$O15=""),"",$U15*$O15)</f>
        <v/>
      </c>
      <c r="W15" s="15">
        <f>IF(OR($U15="",$Q15=""),"",$U15*$Q15)</f>
        <v/>
      </c>
      <c r="X15">
        <f>IFERROR(INDEX(Parameter!$A$5:$A$10,ROW()-4),"")</f>
        <v/>
      </c>
    </row>
    <row r="16">
      <c r="A16" s="16" t="n"/>
      <c r="B16" s="16" t="n"/>
      <c r="C16" s="17" t="n"/>
      <c r="D16" s="18" t="n"/>
      <c r="E16" s="19" t="n"/>
      <c r="F16" s="20" t="n"/>
      <c r="G16" s="24">
        <f>IF($B16="","",IFERROR(VLOOKUP($B16,Parameter!$A$5:$D$10,2,FALSE),""))</f>
        <v/>
      </c>
      <c r="H16" s="19" t="n"/>
      <c r="I16" s="24">
        <f>IF($B16="","",IFERROR(VLOOKUP($B16,Parameter!$A$5:$D$10,3,FALSE),""))</f>
        <v/>
      </c>
      <c r="J16" s="24">
        <f>IF($B16="","",IFERROR(VLOOKUP($B16,Parameter!$A$5:$D$10,4,FALSE),""))</f>
        <v/>
      </c>
      <c r="K16" s="25">
        <f>IF(OR($D16="",$F16="",$G16=""),"",IFERROR(($D16*(1-$G16))/$F16,""))</f>
        <v/>
      </c>
      <c r="L16" s="14">
        <f>IF(OR($E16="",$K16=""),"",IFERROR($E16/$K16+IF($H16="",0,$H16),""))</f>
        <v/>
      </c>
      <c r="M16" s="14">
        <f>IF(OR($L16="",$I16=""),"",IFERROR($L16/(1-$I16),""))</f>
        <v/>
      </c>
      <c r="N16" s="14">
        <f>IF(OR($M16="",$J16=""),"",IFERROR(CEILING($M16*(1+$J16),Parameter!$G$6),""))</f>
        <v/>
      </c>
      <c r="O16" s="19" t="n"/>
      <c r="P16" s="14">
        <f>IF(OR($O16="",$J16=""),"",IFERROR($O16/(1+$J16),""))</f>
        <v/>
      </c>
      <c r="Q16" s="14">
        <f>IF(OR($P16="",$L16=""),"",$P16-$L16)</f>
        <v/>
      </c>
      <c r="R16" s="24">
        <f>IF(OR($Q16="",$P16=""),"",IFERROR($Q16/$P16,""))</f>
        <v/>
      </c>
      <c r="S16" s="24">
        <f>IF(OR($R16="",$I16=""),"",$R16-$I16)</f>
        <v/>
      </c>
      <c r="T16" s="26">
        <f>IF($C16="","",IF(OR($B16="",$D16="",$E16="",$F16=""),"Basis fehlt",IF($O16="","Preis fehlt",IF($R16="","Prüfen",IF($S16&lt;-Parameter!$G$5,"Unter Ziel","Im Ziel")))))</f>
        <v/>
      </c>
      <c r="U16" s="18" t="n"/>
      <c r="V16" s="14">
        <f>IF(OR($U16="",$O16=""),"",$U16*$O16)</f>
        <v/>
      </c>
      <c r="W16" s="14">
        <f>IF(OR($U16="",$Q16=""),"",$U16*$Q16)</f>
        <v/>
      </c>
      <c r="X16">
        <f>IFERROR(INDEX(Parameter!$A$5:$A$10,ROW()-4),"")</f>
        <v/>
      </c>
    </row>
    <row r="17">
      <c r="A17" s="16" t="n"/>
      <c r="B17" s="16" t="n"/>
      <c r="C17" s="17" t="n"/>
      <c r="D17" s="18" t="n"/>
      <c r="E17" s="19" t="n"/>
      <c r="F17" s="20" t="n"/>
      <c r="G17" s="21">
        <f>IF($B17="","",IFERROR(VLOOKUP($B17,Parameter!$A$5:$D$10,2,FALSE),""))</f>
        <v/>
      </c>
      <c r="H17" s="19" t="n"/>
      <c r="I17" s="21">
        <f>IF($B17="","",IFERROR(VLOOKUP($B17,Parameter!$A$5:$D$10,3,FALSE),""))</f>
        <v/>
      </c>
      <c r="J17" s="21">
        <f>IF($B17="","",IFERROR(VLOOKUP($B17,Parameter!$A$5:$D$10,4,FALSE),""))</f>
        <v/>
      </c>
      <c r="K17" s="22">
        <f>IF(OR($D17="",$F17="",$G17=""),"",IFERROR(($D17*(1-$G17))/$F17,""))</f>
        <v/>
      </c>
      <c r="L17" s="15">
        <f>IF(OR($E17="",$K17=""),"",IFERROR($E17/$K17+IF($H17="",0,$H17),""))</f>
        <v/>
      </c>
      <c r="M17" s="15">
        <f>IF(OR($L17="",$I17=""),"",IFERROR($L17/(1-$I17),""))</f>
        <v/>
      </c>
      <c r="N17" s="15">
        <f>IF(OR($M17="",$J17=""),"",IFERROR(CEILING($M17*(1+$J17),Parameter!$G$6),""))</f>
        <v/>
      </c>
      <c r="O17" s="19" t="n"/>
      <c r="P17" s="15">
        <f>IF(OR($O17="",$J17=""),"",IFERROR($O17/(1+$J17),""))</f>
        <v/>
      </c>
      <c r="Q17" s="15">
        <f>IF(OR($P17="",$L17=""),"",$P17-$L17)</f>
        <v/>
      </c>
      <c r="R17" s="21">
        <f>IF(OR($Q17="",$P17=""),"",IFERROR($Q17/$P17,""))</f>
        <v/>
      </c>
      <c r="S17" s="21">
        <f>IF(OR($R17="",$I17=""),"",$R17-$I17)</f>
        <v/>
      </c>
      <c r="T17" s="23">
        <f>IF($C17="","",IF(OR($B17="",$D17="",$E17="",$F17=""),"Basis fehlt",IF($O17="","Preis fehlt",IF($R17="","Prüfen",IF($S17&lt;-Parameter!$G$5,"Unter Ziel","Im Ziel")))))</f>
        <v/>
      </c>
      <c r="U17" s="18" t="n"/>
      <c r="V17" s="15">
        <f>IF(OR($U17="",$O17=""),"",$U17*$O17)</f>
        <v/>
      </c>
      <c r="W17" s="15">
        <f>IF(OR($U17="",$Q17=""),"",$U17*$Q17)</f>
        <v/>
      </c>
      <c r="X17">
        <f>IFERROR(INDEX(Parameter!$A$5:$A$10,ROW()-4),"")</f>
        <v/>
      </c>
    </row>
    <row r="18">
      <c r="A18" s="16" t="n"/>
      <c r="B18" s="16" t="n"/>
      <c r="C18" s="17" t="n"/>
      <c r="D18" s="18" t="n"/>
      <c r="E18" s="19" t="n"/>
      <c r="F18" s="20" t="n"/>
      <c r="G18" s="24">
        <f>IF($B18="","",IFERROR(VLOOKUP($B18,Parameter!$A$5:$D$10,2,FALSE),""))</f>
        <v/>
      </c>
      <c r="H18" s="19" t="n"/>
      <c r="I18" s="24">
        <f>IF($B18="","",IFERROR(VLOOKUP($B18,Parameter!$A$5:$D$10,3,FALSE),""))</f>
        <v/>
      </c>
      <c r="J18" s="24">
        <f>IF($B18="","",IFERROR(VLOOKUP($B18,Parameter!$A$5:$D$10,4,FALSE),""))</f>
        <v/>
      </c>
      <c r="K18" s="25">
        <f>IF(OR($D18="",$F18="",$G18=""),"",IFERROR(($D18*(1-$G18))/$F18,""))</f>
        <v/>
      </c>
      <c r="L18" s="14">
        <f>IF(OR($E18="",$K18=""),"",IFERROR($E18/$K18+IF($H18="",0,$H18),""))</f>
        <v/>
      </c>
      <c r="M18" s="14">
        <f>IF(OR($L18="",$I18=""),"",IFERROR($L18/(1-$I18),""))</f>
        <v/>
      </c>
      <c r="N18" s="14">
        <f>IF(OR($M18="",$J18=""),"",IFERROR(CEILING($M18*(1+$J18),Parameter!$G$6),""))</f>
        <v/>
      </c>
      <c r="O18" s="19" t="n"/>
      <c r="P18" s="14">
        <f>IF(OR($O18="",$J18=""),"",IFERROR($O18/(1+$J18),""))</f>
        <v/>
      </c>
      <c r="Q18" s="14">
        <f>IF(OR($P18="",$L18=""),"",$P18-$L18)</f>
        <v/>
      </c>
      <c r="R18" s="24">
        <f>IF(OR($Q18="",$P18=""),"",IFERROR($Q18/$P18,""))</f>
        <v/>
      </c>
      <c r="S18" s="24">
        <f>IF(OR($R18="",$I18=""),"",$R18-$I18)</f>
        <v/>
      </c>
      <c r="T18" s="26">
        <f>IF($C18="","",IF(OR($B18="",$D18="",$E18="",$F18=""),"Basis fehlt",IF($O18="","Preis fehlt",IF($R18="","Prüfen",IF($S18&lt;-Parameter!$G$5,"Unter Ziel","Im Ziel")))))</f>
        <v/>
      </c>
      <c r="U18" s="18" t="n"/>
      <c r="V18" s="14">
        <f>IF(OR($U18="",$O18=""),"",$U18*$O18)</f>
        <v/>
      </c>
      <c r="W18" s="14">
        <f>IF(OR($U18="",$Q18=""),"",$U18*$Q18)</f>
        <v/>
      </c>
      <c r="X18">
        <f>IFERROR(INDEX(Parameter!$A$5:$A$10,ROW()-4),"")</f>
        <v/>
      </c>
    </row>
    <row r="19">
      <c r="A19" s="16" t="n"/>
      <c r="B19" s="16" t="n"/>
      <c r="C19" s="17" t="n"/>
      <c r="D19" s="18" t="n"/>
      <c r="E19" s="19" t="n"/>
      <c r="F19" s="20" t="n"/>
      <c r="G19" s="21">
        <f>IF($B19="","",IFERROR(VLOOKUP($B19,Parameter!$A$5:$D$10,2,FALSE),""))</f>
        <v/>
      </c>
      <c r="H19" s="19" t="n"/>
      <c r="I19" s="21">
        <f>IF($B19="","",IFERROR(VLOOKUP($B19,Parameter!$A$5:$D$10,3,FALSE),""))</f>
        <v/>
      </c>
      <c r="J19" s="21">
        <f>IF($B19="","",IFERROR(VLOOKUP($B19,Parameter!$A$5:$D$10,4,FALSE),""))</f>
        <v/>
      </c>
      <c r="K19" s="22">
        <f>IF(OR($D19="",$F19="",$G19=""),"",IFERROR(($D19*(1-$G19))/$F19,""))</f>
        <v/>
      </c>
      <c r="L19" s="15">
        <f>IF(OR($E19="",$K19=""),"",IFERROR($E19/$K19+IF($H19="",0,$H19),""))</f>
        <v/>
      </c>
      <c r="M19" s="15">
        <f>IF(OR($L19="",$I19=""),"",IFERROR($L19/(1-$I19),""))</f>
        <v/>
      </c>
      <c r="N19" s="15">
        <f>IF(OR($M19="",$J19=""),"",IFERROR(CEILING($M19*(1+$J19),Parameter!$G$6),""))</f>
        <v/>
      </c>
      <c r="O19" s="19" t="n"/>
      <c r="P19" s="15">
        <f>IF(OR($O19="",$J19=""),"",IFERROR($O19/(1+$J19),""))</f>
        <v/>
      </c>
      <c r="Q19" s="15">
        <f>IF(OR($P19="",$L19=""),"",$P19-$L19)</f>
        <v/>
      </c>
      <c r="R19" s="21">
        <f>IF(OR($Q19="",$P19=""),"",IFERROR($Q19/$P19,""))</f>
        <v/>
      </c>
      <c r="S19" s="21">
        <f>IF(OR($R19="",$I19=""),"",$R19-$I19)</f>
        <v/>
      </c>
      <c r="T19" s="23">
        <f>IF($C19="","",IF(OR($B19="",$D19="",$E19="",$F19=""),"Basis fehlt",IF($O19="","Preis fehlt",IF($R19="","Prüfen",IF($S19&lt;-Parameter!$G$5,"Unter Ziel","Im Ziel")))))</f>
        <v/>
      </c>
      <c r="U19" s="18" t="n"/>
      <c r="V19" s="15">
        <f>IF(OR($U19="",$O19=""),"",$U19*$O19)</f>
        <v/>
      </c>
      <c r="W19" s="15">
        <f>IF(OR($U19="",$Q19=""),"",$U19*$Q19)</f>
        <v/>
      </c>
      <c r="X19">
        <f>IFERROR(INDEX(Parameter!$A$5:$A$10,ROW()-4),"")</f>
        <v/>
      </c>
    </row>
    <row r="20">
      <c r="A20" s="16" t="n"/>
      <c r="B20" s="16" t="n"/>
      <c r="C20" s="17" t="n"/>
      <c r="D20" s="18" t="n"/>
      <c r="E20" s="19" t="n"/>
      <c r="F20" s="20" t="n"/>
      <c r="G20" s="24">
        <f>IF($B20="","",IFERROR(VLOOKUP($B20,Parameter!$A$5:$D$10,2,FALSE),""))</f>
        <v/>
      </c>
      <c r="H20" s="19" t="n"/>
      <c r="I20" s="24">
        <f>IF($B20="","",IFERROR(VLOOKUP($B20,Parameter!$A$5:$D$10,3,FALSE),""))</f>
        <v/>
      </c>
      <c r="J20" s="24">
        <f>IF($B20="","",IFERROR(VLOOKUP($B20,Parameter!$A$5:$D$10,4,FALSE),""))</f>
        <v/>
      </c>
      <c r="K20" s="25">
        <f>IF(OR($D20="",$F20="",$G20=""),"",IFERROR(($D20*(1-$G20))/$F20,""))</f>
        <v/>
      </c>
      <c r="L20" s="14">
        <f>IF(OR($E20="",$K20=""),"",IFERROR($E20/$K20+IF($H20="",0,$H20),""))</f>
        <v/>
      </c>
      <c r="M20" s="14">
        <f>IF(OR($L20="",$I20=""),"",IFERROR($L20/(1-$I20),""))</f>
        <v/>
      </c>
      <c r="N20" s="14">
        <f>IF(OR($M20="",$J20=""),"",IFERROR(CEILING($M20*(1+$J20),Parameter!$G$6),""))</f>
        <v/>
      </c>
      <c r="O20" s="19" t="n"/>
      <c r="P20" s="14">
        <f>IF(OR($O20="",$J20=""),"",IFERROR($O20/(1+$J20),""))</f>
        <v/>
      </c>
      <c r="Q20" s="14">
        <f>IF(OR($P20="",$L20=""),"",$P20-$L20)</f>
        <v/>
      </c>
      <c r="R20" s="24">
        <f>IF(OR($Q20="",$P20=""),"",IFERROR($Q20/$P20,""))</f>
        <v/>
      </c>
      <c r="S20" s="24">
        <f>IF(OR($R20="",$I20=""),"",$R20-$I20)</f>
        <v/>
      </c>
      <c r="T20" s="26">
        <f>IF($C20="","",IF(OR($B20="",$D20="",$E20="",$F20=""),"Basis fehlt",IF($O20="","Preis fehlt",IF($R20="","Prüfen",IF($S20&lt;-Parameter!$G$5,"Unter Ziel","Im Ziel")))))</f>
        <v/>
      </c>
      <c r="U20" s="18" t="n"/>
      <c r="V20" s="14">
        <f>IF(OR($U20="",$O20=""),"",$U20*$O20)</f>
        <v/>
      </c>
      <c r="W20" s="14">
        <f>IF(OR($U20="",$Q20=""),"",$U20*$Q20)</f>
        <v/>
      </c>
      <c r="X20">
        <f>IFERROR(INDEX(Parameter!$A$5:$A$10,ROW()-4),"")</f>
        <v/>
      </c>
    </row>
    <row r="21">
      <c r="A21" s="16" t="n"/>
      <c r="B21" s="16" t="n"/>
      <c r="C21" s="17" t="n"/>
      <c r="D21" s="18" t="n"/>
      <c r="E21" s="19" t="n"/>
      <c r="F21" s="20" t="n"/>
      <c r="G21" s="21">
        <f>IF($B21="","",IFERROR(VLOOKUP($B21,Parameter!$A$5:$D$10,2,FALSE),""))</f>
        <v/>
      </c>
      <c r="H21" s="19" t="n"/>
      <c r="I21" s="21">
        <f>IF($B21="","",IFERROR(VLOOKUP($B21,Parameter!$A$5:$D$10,3,FALSE),""))</f>
        <v/>
      </c>
      <c r="J21" s="21">
        <f>IF($B21="","",IFERROR(VLOOKUP($B21,Parameter!$A$5:$D$10,4,FALSE),""))</f>
        <v/>
      </c>
      <c r="K21" s="22">
        <f>IF(OR($D21="",$F21="",$G21=""),"",IFERROR(($D21*(1-$G21))/$F21,""))</f>
        <v/>
      </c>
      <c r="L21" s="15">
        <f>IF(OR($E21="",$K21=""),"",IFERROR($E21/$K21+IF($H21="",0,$H21),""))</f>
        <v/>
      </c>
      <c r="M21" s="15">
        <f>IF(OR($L21="",$I21=""),"",IFERROR($L21/(1-$I21),""))</f>
        <v/>
      </c>
      <c r="N21" s="15">
        <f>IF(OR($M21="",$J21=""),"",IFERROR(CEILING($M21*(1+$J21),Parameter!$G$6),""))</f>
        <v/>
      </c>
      <c r="O21" s="19" t="n"/>
      <c r="P21" s="15">
        <f>IF(OR($O21="",$J21=""),"",IFERROR($O21/(1+$J21),""))</f>
        <v/>
      </c>
      <c r="Q21" s="15">
        <f>IF(OR($P21="",$L21=""),"",$P21-$L21)</f>
        <v/>
      </c>
      <c r="R21" s="21">
        <f>IF(OR($Q21="",$P21=""),"",IFERROR($Q21/$P21,""))</f>
        <v/>
      </c>
      <c r="S21" s="21">
        <f>IF(OR($R21="",$I21=""),"",$R21-$I21)</f>
        <v/>
      </c>
      <c r="T21" s="23">
        <f>IF($C21="","",IF(OR($B21="",$D21="",$E21="",$F21=""),"Basis fehlt",IF($O21="","Preis fehlt",IF($R21="","Prüfen",IF($S21&lt;-Parameter!$G$5,"Unter Ziel","Im Ziel")))))</f>
        <v/>
      </c>
      <c r="U21" s="18" t="n"/>
      <c r="V21" s="15">
        <f>IF(OR($U21="",$O21=""),"",$U21*$O21)</f>
        <v/>
      </c>
      <c r="W21" s="15">
        <f>IF(OR($U21="",$Q21=""),"",$U21*$Q21)</f>
        <v/>
      </c>
      <c r="X21">
        <f>IFERROR(INDEX(Parameter!$A$5:$A$10,ROW()-4),"")</f>
        <v/>
      </c>
    </row>
    <row r="22">
      <c r="A22" s="16" t="n"/>
      <c r="B22" s="16" t="n"/>
      <c r="C22" s="17" t="n"/>
      <c r="D22" s="18" t="n"/>
      <c r="E22" s="19" t="n"/>
      <c r="F22" s="20" t="n"/>
      <c r="G22" s="24">
        <f>IF($B22="","",IFERROR(VLOOKUP($B22,Parameter!$A$5:$D$10,2,FALSE),""))</f>
        <v/>
      </c>
      <c r="H22" s="19" t="n"/>
      <c r="I22" s="24">
        <f>IF($B22="","",IFERROR(VLOOKUP($B22,Parameter!$A$5:$D$10,3,FALSE),""))</f>
        <v/>
      </c>
      <c r="J22" s="24">
        <f>IF($B22="","",IFERROR(VLOOKUP($B22,Parameter!$A$5:$D$10,4,FALSE),""))</f>
        <v/>
      </c>
      <c r="K22" s="25">
        <f>IF(OR($D22="",$F22="",$G22=""),"",IFERROR(($D22*(1-$G22))/$F22,""))</f>
        <v/>
      </c>
      <c r="L22" s="14">
        <f>IF(OR($E22="",$K22=""),"",IFERROR($E22/$K22+IF($H22="",0,$H22),""))</f>
        <v/>
      </c>
      <c r="M22" s="14">
        <f>IF(OR($L22="",$I22=""),"",IFERROR($L22/(1-$I22),""))</f>
        <v/>
      </c>
      <c r="N22" s="14">
        <f>IF(OR($M22="",$J22=""),"",IFERROR(CEILING($M22*(1+$J22),Parameter!$G$6),""))</f>
        <v/>
      </c>
      <c r="O22" s="19" t="n"/>
      <c r="P22" s="14">
        <f>IF(OR($O22="",$J22=""),"",IFERROR($O22/(1+$J22),""))</f>
        <v/>
      </c>
      <c r="Q22" s="14">
        <f>IF(OR($P22="",$L22=""),"",$P22-$L22)</f>
        <v/>
      </c>
      <c r="R22" s="24">
        <f>IF(OR($Q22="",$P22=""),"",IFERROR($Q22/$P22,""))</f>
        <v/>
      </c>
      <c r="S22" s="24">
        <f>IF(OR($R22="",$I22=""),"",$R22-$I22)</f>
        <v/>
      </c>
      <c r="T22" s="26">
        <f>IF($C22="","",IF(OR($B22="",$D22="",$E22="",$F22=""),"Basis fehlt",IF($O22="","Preis fehlt",IF($R22="","Prüfen",IF($S22&lt;-Parameter!$G$5,"Unter Ziel","Im Ziel")))))</f>
        <v/>
      </c>
      <c r="U22" s="18" t="n"/>
      <c r="V22" s="14">
        <f>IF(OR($U22="",$O22=""),"",$U22*$O22)</f>
        <v/>
      </c>
      <c r="W22" s="14">
        <f>IF(OR($U22="",$Q22=""),"",$U22*$Q22)</f>
        <v/>
      </c>
      <c r="X22">
        <f>IFERROR(INDEX(Parameter!$A$5:$A$10,ROW()-4),"")</f>
        <v/>
      </c>
    </row>
    <row r="23">
      <c r="A23" s="16" t="n"/>
      <c r="B23" s="16" t="n"/>
      <c r="C23" s="17" t="n"/>
      <c r="D23" s="18" t="n"/>
      <c r="E23" s="19" t="n"/>
      <c r="F23" s="20" t="n"/>
      <c r="G23" s="21">
        <f>IF($B23="","",IFERROR(VLOOKUP($B23,Parameter!$A$5:$D$10,2,FALSE),""))</f>
        <v/>
      </c>
      <c r="H23" s="19" t="n"/>
      <c r="I23" s="21">
        <f>IF($B23="","",IFERROR(VLOOKUP($B23,Parameter!$A$5:$D$10,3,FALSE),""))</f>
        <v/>
      </c>
      <c r="J23" s="21">
        <f>IF($B23="","",IFERROR(VLOOKUP($B23,Parameter!$A$5:$D$10,4,FALSE),""))</f>
        <v/>
      </c>
      <c r="K23" s="22">
        <f>IF(OR($D23="",$F23="",$G23=""),"",IFERROR(($D23*(1-$G23))/$F23,""))</f>
        <v/>
      </c>
      <c r="L23" s="15">
        <f>IF(OR($E23="",$K23=""),"",IFERROR($E23/$K23+IF($H23="",0,$H23),""))</f>
        <v/>
      </c>
      <c r="M23" s="15">
        <f>IF(OR($L23="",$I23=""),"",IFERROR($L23/(1-$I23),""))</f>
        <v/>
      </c>
      <c r="N23" s="15">
        <f>IF(OR($M23="",$J23=""),"",IFERROR(CEILING($M23*(1+$J23),Parameter!$G$6),""))</f>
        <v/>
      </c>
      <c r="O23" s="19" t="n"/>
      <c r="P23" s="15">
        <f>IF(OR($O23="",$J23=""),"",IFERROR($O23/(1+$J23),""))</f>
        <v/>
      </c>
      <c r="Q23" s="15">
        <f>IF(OR($P23="",$L23=""),"",$P23-$L23)</f>
        <v/>
      </c>
      <c r="R23" s="21">
        <f>IF(OR($Q23="",$P23=""),"",IFERROR($Q23/$P23,""))</f>
        <v/>
      </c>
      <c r="S23" s="21">
        <f>IF(OR($R23="",$I23=""),"",$R23-$I23)</f>
        <v/>
      </c>
      <c r="T23" s="23">
        <f>IF($C23="","",IF(OR($B23="",$D23="",$E23="",$F23=""),"Basis fehlt",IF($O23="","Preis fehlt",IF($R23="","Prüfen",IF($S23&lt;-Parameter!$G$5,"Unter Ziel","Im Ziel")))))</f>
        <v/>
      </c>
      <c r="U23" s="18" t="n"/>
      <c r="V23" s="15">
        <f>IF(OR($U23="",$O23=""),"",$U23*$O23)</f>
        <v/>
      </c>
      <c r="W23" s="15">
        <f>IF(OR($U23="",$Q23=""),"",$U23*$Q23)</f>
        <v/>
      </c>
      <c r="X23">
        <f>IFERROR(INDEX(Parameter!$A$5:$A$10,ROW()-4),"")</f>
        <v/>
      </c>
    </row>
    <row r="24">
      <c r="A24" s="16" t="n"/>
      <c r="B24" s="16" t="n"/>
      <c r="C24" s="17" t="n"/>
      <c r="D24" s="18" t="n"/>
      <c r="E24" s="19" t="n"/>
      <c r="F24" s="20" t="n"/>
      <c r="G24" s="24">
        <f>IF($B24="","",IFERROR(VLOOKUP($B24,Parameter!$A$5:$D$10,2,FALSE),""))</f>
        <v/>
      </c>
      <c r="H24" s="19" t="n"/>
      <c r="I24" s="24">
        <f>IF($B24="","",IFERROR(VLOOKUP($B24,Parameter!$A$5:$D$10,3,FALSE),""))</f>
        <v/>
      </c>
      <c r="J24" s="24">
        <f>IF($B24="","",IFERROR(VLOOKUP($B24,Parameter!$A$5:$D$10,4,FALSE),""))</f>
        <v/>
      </c>
      <c r="K24" s="25">
        <f>IF(OR($D24="",$F24="",$G24=""),"",IFERROR(($D24*(1-$G24))/$F24,""))</f>
        <v/>
      </c>
      <c r="L24" s="14">
        <f>IF(OR($E24="",$K24=""),"",IFERROR($E24/$K24+IF($H24="",0,$H24),""))</f>
        <v/>
      </c>
      <c r="M24" s="14">
        <f>IF(OR($L24="",$I24=""),"",IFERROR($L24/(1-$I24),""))</f>
        <v/>
      </c>
      <c r="N24" s="14">
        <f>IF(OR($M24="",$J24=""),"",IFERROR(CEILING($M24*(1+$J24),Parameter!$G$6),""))</f>
        <v/>
      </c>
      <c r="O24" s="19" t="n"/>
      <c r="P24" s="14">
        <f>IF(OR($O24="",$J24=""),"",IFERROR($O24/(1+$J24),""))</f>
        <v/>
      </c>
      <c r="Q24" s="14">
        <f>IF(OR($P24="",$L24=""),"",$P24-$L24)</f>
        <v/>
      </c>
      <c r="R24" s="24">
        <f>IF(OR($Q24="",$P24=""),"",IFERROR($Q24/$P24,""))</f>
        <v/>
      </c>
      <c r="S24" s="24">
        <f>IF(OR($R24="",$I24=""),"",$R24-$I24)</f>
        <v/>
      </c>
      <c r="T24" s="26">
        <f>IF($C24="","",IF(OR($B24="",$D24="",$E24="",$F24=""),"Basis fehlt",IF($O24="","Preis fehlt",IF($R24="","Prüfen",IF($S24&lt;-Parameter!$G$5,"Unter Ziel","Im Ziel")))))</f>
        <v/>
      </c>
      <c r="U24" s="18" t="n"/>
      <c r="V24" s="14">
        <f>IF(OR($U24="",$O24=""),"",$U24*$O24)</f>
        <v/>
      </c>
      <c r="W24" s="14">
        <f>IF(OR($U24="",$Q24=""),"",$U24*$Q24)</f>
        <v/>
      </c>
      <c r="X24">
        <f>IFERROR(INDEX(Parameter!$A$5:$A$10,ROW()-4),"")</f>
        <v/>
      </c>
    </row>
    <row r="25">
      <c r="A25" s="16" t="n"/>
      <c r="B25" s="16" t="n"/>
      <c r="C25" s="17" t="n"/>
      <c r="D25" s="18" t="n"/>
      <c r="E25" s="19" t="n"/>
      <c r="F25" s="20" t="n"/>
      <c r="G25" s="21">
        <f>IF($B25="","",IFERROR(VLOOKUP($B25,Parameter!$A$5:$D$10,2,FALSE),""))</f>
        <v/>
      </c>
      <c r="H25" s="19" t="n"/>
      <c r="I25" s="21">
        <f>IF($B25="","",IFERROR(VLOOKUP($B25,Parameter!$A$5:$D$10,3,FALSE),""))</f>
        <v/>
      </c>
      <c r="J25" s="21">
        <f>IF($B25="","",IFERROR(VLOOKUP($B25,Parameter!$A$5:$D$10,4,FALSE),""))</f>
        <v/>
      </c>
      <c r="K25" s="22">
        <f>IF(OR($D25="",$F25="",$G25=""),"",IFERROR(($D25*(1-$G25))/$F25,""))</f>
        <v/>
      </c>
      <c r="L25" s="15">
        <f>IF(OR($E25="",$K25=""),"",IFERROR($E25/$K25+IF($H25="",0,$H25),""))</f>
        <v/>
      </c>
      <c r="M25" s="15">
        <f>IF(OR($L25="",$I25=""),"",IFERROR($L25/(1-$I25),""))</f>
        <v/>
      </c>
      <c r="N25" s="15">
        <f>IF(OR($M25="",$J25=""),"",IFERROR(CEILING($M25*(1+$J25),Parameter!$G$6),""))</f>
        <v/>
      </c>
      <c r="O25" s="19" t="n"/>
      <c r="P25" s="15">
        <f>IF(OR($O25="",$J25=""),"",IFERROR($O25/(1+$J25),""))</f>
        <v/>
      </c>
      <c r="Q25" s="15">
        <f>IF(OR($P25="",$L25=""),"",$P25-$L25)</f>
        <v/>
      </c>
      <c r="R25" s="21">
        <f>IF(OR($Q25="",$P25=""),"",IFERROR($Q25/$P25,""))</f>
        <v/>
      </c>
      <c r="S25" s="21">
        <f>IF(OR($R25="",$I25=""),"",$R25-$I25)</f>
        <v/>
      </c>
      <c r="T25" s="23">
        <f>IF($C25="","",IF(OR($B25="",$D25="",$E25="",$F25=""),"Basis fehlt",IF($O25="","Preis fehlt",IF($R25="","Prüfen",IF($S25&lt;-Parameter!$G$5,"Unter Ziel","Im Ziel")))))</f>
        <v/>
      </c>
      <c r="U25" s="18" t="n"/>
      <c r="V25" s="15">
        <f>IF(OR($U25="",$O25=""),"",$U25*$O25)</f>
        <v/>
      </c>
      <c r="W25" s="15">
        <f>IF(OR($U25="",$Q25=""),"",$U25*$Q25)</f>
        <v/>
      </c>
      <c r="X25">
        <f>IFERROR(INDEX(Parameter!$A$5:$A$10,ROW()-4),"")</f>
        <v/>
      </c>
    </row>
    <row r="26">
      <c r="A26" s="16" t="n"/>
      <c r="B26" s="16" t="n"/>
      <c r="C26" s="17" t="n"/>
      <c r="D26" s="18" t="n"/>
      <c r="E26" s="19" t="n"/>
      <c r="F26" s="20" t="n"/>
      <c r="G26" s="24">
        <f>IF($B26="","",IFERROR(VLOOKUP($B26,Parameter!$A$5:$D$10,2,FALSE),""))</f>
        <v/>
      </c>
      <c r="H26" s="19" t="n"/>
      <c r="I26" s="24">
        <f>IF($B26="","",IFERROR(VLOOKUP($B26,Parameter!$A$5:$D$10,3,FALSE),""))</f>
        <v/>
      </c>
      <c r="J26" s="24">
        <f>IF($B26="","",IFERROR(VLOOKUP($B26,Parameter!$A$5:$D$10,4,FALSE),""))</f>
        <v/>
      </c>
      <c r="K26" s="25">
        <f>IF(OR($D26="",$F26="",$G26=""),"",IFERROR(($D26*(1-$G26))/$F26,""))</f>
        <v/>
      </c>
      <c r="L26" s="14">
        <f>IF(OR($E26="",$K26=""),"",IFERROR($E26/$K26+IF($H26="",0,$H26),""))</f>
        <v/>
      </c>
      <c r="M26" s="14">
        <f>IF(OR($L26="",$I26=""),"",IFERROR($L26/(1-$I26),""))</f>
        <v/>
      </c>
      <c r="N26" s="14">
        <f>IF(OR($M26="",$J26=""),"",IFERROR(CEILING($M26*(1+$J26),Parameter!$G$6),""))</f>
        <v/>
      </c>
      <c r="O26" s="19" t="n"/>
      <c r="P26" s="14">
        <f>IF(OR($O26="",$J26=""),"",IFERROR($O26/(1+$J26),""))</f>
        <v/>
      </c>
      <c r="Q26" s="14">
        <f>IF(OR($P26="",$L26=""),"",$P26-$L26)</f>
        <v/>
      </c>
      <c r="R26" s="24">
        <f>IF(OR($Q26="",$P26=""),"",IFERROR($Q26/$P26,""))</f>
        <v/>
      </c>
      <c r="S26" s="24">
        <f>IF(OR($R26="",$I26=""),"",$R26-$I26)</f>
        <v/>
      </c>
      <c r="T26" s="26">
        <f>IF($C26="","",IF(OR($B26="",$D26="",$E26="",$F26=""),"Basis fehlt",IF($O26="","Preis fehlt",IF($R26="","Prüfen",IF($S26&lt;-Parameter!$G$5,"Unter Ziel","Im Ziel")))))</f>
        <v/>
      </c>
      <c r="U26" s="18" t="n"/>
      <c r="V26" s="14">
        <f>IF(OR($U26="",$O26=""),"",$U26*$O26)</f>
        <v/>
      </c>
      <c r="W26" s="14">
        <f>IF(OR($U26="",$Q26=""),"",$U26*$Q26)</f>
        <v/>
      </c>
      <c r="X26">
        <f>IFERROR(INDEX(Parameter!$A$5:$A$10,ROW()-4),"")</f>
        <v/>
      </c>
    </row>
    <row r="27">
      <c r="A27" s="16" t="n"/>
      <c r="B27" s="16" t="n"/>
      <c r="C27" s="17" t="n"/>
      <c r="D27" s="18" t="n"/>
      <c r="E27" s="19" t="n"/>
      <c r="F27" s="20" t="n"/>
      <c r="G27" s="21">
        <f>IF($B27="","",IFERROR(VLOOKUP($B27,Parameter!$A$5:$D$10,2,FALSE),""))</f>
        <v/>
      </c>
      <c r="H27" s="19" t="n"/>
      <c r="I27" s="21">
        <f>IF($B27="","",IFERROR(VLOOKUP($B27,Parameter!$A$5:$D$10,3,FALSE),""))</f>
        <v/>
      </c>
      <c r="J27" s="21">
        <f>IF($B27="","",IFERROR(VLOOKUP($B27,Parameter!$A$5:$D$10,4,FALSE),""))</f>
        <v/>
      </c>
      <c r="K27" s="22">
        <f>IF(OR($D27="",$F27="",$G27=""),"",IFERROR(($D27*(1-$G27))/$F27,""))</f>
        <v/>
      </c>
      <c r="L27" s="15">
        <f>IF(OR($E27="",$K27=""),"",IFERROR($E27/$K27+IF($H27="",0,$H27),""))</f>
        <v/>
      </c>
      <c r="M27" s="15">
        <f>IF(OR($L27="",$I27=""),"",IFERROR($L27/(1-$I27),""))</f>
        <v/>
      </c>
      <c r="N27" s="15">
        <f>IF(OR($M27="",$J27=""),"",IFERROR(CEILING($M27*(1+$J27),Parameter!$G$6),""))</f>
        <v/>
      </c>
      <c r="O27" s="19" t="n"/>
      <c r="P27" s="15">
        <f>IF(OR($O27="",$J27=""),"",IFERROR($O27/(1+$J27),""))</f>
        <v/>
      </c>
      <c r="Q27" s="15">
        <f>IF(OR($P27="",$L27=""),"",$P27-$L27)</f>
        <v/>
      </c>
      <c r="R27" s="21">
        <f>IF(OR($Q27="",$P27=""),"",IFERROR($Q27/$P27,""))</f>
        <v/>
      </c>
      <c r="S27" s="21">
        <f>IF(OR($R27="",$I27=""),"",$R27-$I27)</f>
        <v/>
      </c>
      <c r="T27" s="23">
        <f>IF($C27="","",IF(OR($B27="",$D27="",$E27="",$F27=""),"Basis fehlt",IF($O27="","Preis fehlt",IF($R27="","Prüfen",IF($S27&lt;-Parameter!$G$5,"Unter Ziel","Im Ziel")))))</f>
        <v/>
      </c>
      <c r="U27" s="18" t="n"/>
      <c r="V27" s="15">
        <f>IF(OR($U27="",$O27=""),"",$U27*$O27)</f>
        <v/>
      </c>
      <c r="W27" s="15">
        <f>IF(OR($U27="",$Q27=""),"",$U27*$Q27)</f>
        <v/>
      </c>
      <c r="X27">
        <f>IFERROR(INDEX(Parameter!$A$5:$A$10,ROW()-4),"")</f>
        <v/>
      </c>
    </row>
    <row r="28">
      <c r="A28" s="16" t="n"/>
      <c r="B28" s="16" t="n"/>
      <c r="C28" s="17" t="n"/>
      <c r="D28" s="18" t="n"/>
      <c r="E28" s="19" t="n"/>
      <c r="F28" s="20" t="n"/>
      <c r="G28" s="24">
        <f>IF($B28="","",IFERROR(VLOOKUP($B28,Parameter!$A$5:$D$10,2,FALSE),""))</f>
        <v/>
      </c>
      <c r="H28" s="19" t="n"/>
      <c r="I28" s="24">
        <f>IF($B28="","",IFERROR(VLOOKUP($B28,Parameter!$A$5:$D$10,3,FALSE),""))</f>
        <v/>
      </c>
      <c r="J28" s="24">
        <f>IF($B28="","",IFERROR(VLOOKUP($B28,Parameter!$A$5:$D$10,4,FALSE),""))</f>
        <v/>
      </c>
      <c r="K28" s="25">
        <f>IF(OR($D28="",$F28="",$G28=""),"",IFERROR(($D28*(1-$G28))/$F28,""))</f>
        <v/>
      </c>
      <c r="L28" s="14">
        <f>IF(OR($E28="",$K28=""),"",IFERROR($E28/$K28+IF($H28="",0,$H28),""))</f>
        <v/>
      </c>
      <c r="M28" s="14">
        <f>IF(OR($L28="",$I28=""),"",IFERROR($L28/(1-$I28),""))</f>
        <v/>
      </c>
      <c r="N28" s="14">
        <f>IF(OR($M28="",$J28=""),"",IFERROR(CEILING($M28*(1+$J28),Parameter!$G$6),""))</f>
        <v/>
      </c>
      <c r="O28" s="19" t="n"/>
      <c r="P28" s="14">
        <f>IF(OR($O28="",$J28=""),"",IFERROR($O28/(1+$J28),""))</f>
        <v/>
      </c>
      <c r="Q28" s="14">
        <f>IF(OR($P28="",$L28=""),"",$P28-$L28)</f>
        <v/>
      </c>
      <c r="R28" s="24">
        <f>IF(OR($Q28="",$P28=""),"",IFERROR($Q28/$P28,""))</f>
        <v/>
      </c>
      <c r="S28" s="24">
        <f>IF(OR($R28="",$I28=""),"",$R28-$I28)</f>
        <v/>
      </c>
      <c r="T28" s="26">
        <f>IF($C28="","",IF(OR($B28="",$D28="",$E28="",$F28=""),"Basis fehlt",IF($O28="","Preis fehlt",IF($R28="","Prüfen",IF($S28&lt;-Parameter!$G$5,"Unter Ziel","Im Ziel")))))</f>
        <v/>
      </c>
      <c r="U28" s="18" t="n"/>
      <c r="V28" s="14">
        <f>IF(OR($U28="",$O28=""),"",$U28*$O28)</f>
        <v/>
      </c>
      <c r="W28" s="14">
        <f>IF(OR($U28="",$Q28=""),"",$U28*$Q28)</f>
        <v/>
      </c>
      <c r="X28">
        <f>IFERROR(INDEX(Parameter!$A$5:$A$10,ROW()-4),"")</f>
        <v/>
      </c>
    </row>
    <row r="29">
      <c r="A29" s="16" t="n"/>
      <c r="B29" s="16" t="n"/>
      <c r="C29" s="17" t="n"/>
      <c r="D29" s="18" t="n"/>
      <c r="E29" s="19" t="n"/>
      <c r="F29" s="20" t="n"/>
      <c r="G29" s="21">
        <f>IF($B29="","",IFERROR(VLOOKUP($B29,Parameter!$A$5:$D$10,2,FALSE),""))</f>
        <v/>
      </c>
      <c r="H29" s="19" t="n"/>
      <c r="I29" s="21">
        <f>IF($B29="","",IFERROR(VLOOKUP($B29,Parameter!$A$5:$D$10,3,FALSE),""))</f>
        <v/>
      </c>
      <c r="J29" s="21">
        <f>IF($B29="","",IFERROR(VLOOKUP($B29,Parameter!$A$5:$D$10,4,FALSE),""))</f>
        <v/>
      </c>
      <c r="K29" s="22">
        <f>IF(OR($D29="",$F29="",$G29=""),"",IFERROR(($D29*(1-$G29))/$F29,""))</f>
        <v/>
      </c>
      <c r="L29" s="15">
        <f>IF(OR($E29="",$K29=""),"",IFERROR($E29/$K29+IF($H29="",0,$H29),""))</f>
        <v/>
      </c>
      <c r="M29" s="15">
        <f>IF(OR($L29="",$I29=""),"",IFERROR($L29/(1-$I29),""))</f>
        <v/>
      </c>
      <c r="N29" s="15">
        <f>IF(OR($M29="",$J29=""),"",IFERROR(CEILING($M29*(1+$J29),Parameter!$G$6),""))</f>
        <v/>
      </c>
      <c r="O29" s="19" t="n"/>
      <c r="P29" s="15">
        <f>IF(OR($O29="",$J29=""),"",IFERROR($O29/(1+$J29),""))</f>
        <v/>
      </c>
      <c r="Q29" s="15">
        <f>IF(OR($P29="",$L29=""),"",$P29-$L29)</f>
        <v/>
      </c>
      <c r="R29" s="21">
        <f>IF(OR($Q29="",$P29=""),"",IFERROR($Q29/$P29,""))</f>
        <v/>
      </c>
      <c r="S29" s="21">
        <f>IF(OR($R29="",$I29=""),"",$R29-$I29)</f>
        <v/>
      </c>
      <c r="T29" s="23">
        <f>IF($C29="","",IF(OR($B29="",$D29="",$E29="",$F29=""),"Basis fehlt",IF($O29="","Preis fehlt",IF($R29="","Prüfen",IF($S29&lt;-Parameter!$G$5,"Unter Ziel","Im Ziel")))))</f>
        <v/>
      </c>
      <c r="U29" s="18" t="n"/>
      <c r="V29" s="15">
        <f>IF(OR($U29="",$O29=""),"",$U29*$O29)</f>
        <v/>
      </c>
      <c r="W29" s="15">
        <f>IF(OR($U29="",$Q29=""),"",$U29*$Q29)</f>
        <v/>
      </c>
      <c r="X29">
        <f>IFERROR(INDEX(Parameter!$A$5:$A$10,ROW()-4),"")</f>
        <v/>
      </c>
    </row>
    <row r="30">
      <c r="A30" s="16" t="n"/>
      <c r="B30" s="16" t="n"/>
      <c r="C30" s="17" t="n"/>
      <c r="D30" s="18" t="n"/>
      <c r="E30" s="19" t="n"/>
      <c r="F30" s="20" t="n"/>
      <c r="G30" s="24">
        <f>IF($B30="","",IFERROR(VLOOKUP($B30,Parameter!$A$5:$D$10,2,FALSE),""))</f>
        <v/>
      </c>
      <c r="H30" s="19" t="n"/>
      <c r="I30" s="24">
        <f>IF($B30="","",IFERROR(VLOOKUP($B30,Parameter!$A$5:$D$10,3,FALSE),""))</f>
        <v/>
      </c>
      <c r="J30" s="24">
        <f>IF($B30="","",IFERROR(VLOOKUP($B30,Parameter!$A$5:$D$10,4,FALSE),""))</f>
        <v/>
      </c>
      <c r="K30" s="25">
        <f>IF(OR($D30="",$F30="",$G30=""),"",IFERROR(($D30*(1-$G30))/$F30,""))</f>
        <v/>
      </c>
      <c r="L30" s="14">
        <f>IF(OR($E30="",$K30=""),"",IFERROR($E30/$K30+IF($H30="",0,$H30),""))</f>
        <v/>
      </c>
      <c r="M30" s="14">
        <f>IF(OR($L30="",$I30=""),"",IFERROR($L30/(1-$I30),""))</f>
        <v/>
      </c>
      <c r="N30" s="14">
        <f>IF(OR($M30="",$J30=""),"",IFERROR(CEILING($M30*(1+$J30),Parameter!$G$6),""))</f>
        <v/>
      </c>
      <c r="O30" s="19" t="n"/>
      <c r="P30" s="14">
        <f>IF(OR($O30="",$J30=""),"",IFERROR($O30/(1+$J30),""))</f>
        <v/>
      </c>
      <c r="Q30" s="14">
        <f>IF(OR($P30="",$L30=""),"",$P30-$L30)</f>
        <v/>
      </c>
      <c r="R30" s="24">
        <f>IF(OR($Q30="",$P30=""),"",IFERROR($Q30/$P30,""))</f>
        <v/>
      </c>
      <c r="S30" s="24">
        <f>IF(OR($R30="",$I30=""),"",$R30-$I30)</f>
        <v/>
      </c>
      <c r="T30" s="26">
        <f>IF($C30="","",IF(OR($B30="",$D30="",$E30="",$F30=""),"Basis fehlt",IF($O30="","Preis fehlt",IF($R30="","Prüfen",IF($S30&lt;-Parameter!$G$5,"Unter Ziel","Im Ziel")))))</f>
        <v/>
      </c>
      <c r="U30" s="18" t="n"/>
      <c r="V30" s="14">
        <f>IF(OR($U30="",$O30=""),"",$U30*$O30)</f>
        <v/>
      </c>
      <c r="W30" s="14">
        <f>IF(OR($U30="",$Q30=""),"",$U30*$Q30)</f>
        <v/>
      </c>
      <c r="X30">
        <f>IFERROR(INDEX(Parameter!$A$5:$A$10,ROW()-4),"")</f>
        <v/>
      </c>
    </row>
    <row r="31">
      <c r="A31" s="16" t="n"/>
      <c r="B31" s="16" t="n"/>
      <c r="C31" s="17" t="n"/>
      <c r="D31" s="18" t="n"/>
      <c r="E31" s="19" t="n"/>
      <c r="F31" s="20" t="n"/>
      <c r="G31" s="21">
        <f>IF($B31="","",IFERROR(VLOOKUP($B31,Parameter!$A$5:$D$10,2,FALSE),""))</f>
        <v/>
      </c>
      <c r="H31" s="19" t="n"/>
      <c r="I31" s="21">
        <f>IF($B31="","",IFERROR(VLOOKUP($B31,Parameter!$A$5:$D$10,3,FALSE),""))</f>
        <v/>
      </c>
      <c r="J31" s="21">
        <f>IF($B31="","",IFERROR(VLOOKUP($B31,Parameter!$A$5:$D$10,4,FALSE),""))</f>
        <v/>
      </c>
      <c r="K31" s="22">
        <f>IF(OR($D31="",$F31="",$G31=""),"",IFERROR(($D31*(1-$G31))/$F31,""))</f>
        <v/>
      </c>
      <c r="L31" s="15">
        <f>IF(OR($E31="",$K31=""),"",IFERROR($E31/$K31+IF($H31="",0,$H31),""))</f>
        <v/>
      </c>
      <c r="M31" s="15">
        <f>IF(OR($L31="",$I31=""),"",IFERROR($L31/(1-$I31),""))</f>
        <v/>
      </c>
      <c r="N31" s="15">
        <f>IF(OR($M31="",$J31=""),"",IFERROR(CEILING($M31*(1+$J31),Parameter!$G$6),""))</f>
        <v/>
      </c>
      <c r="O31" s="19" t="n"/>
      <c r="P31" s="15">
        <f>IF(OR($O31="",$J31=""),"",IFERROR($O31/(1+$J31),""))</f>
        <v/>
      </c>
      <c r="Q31" s="15">
        <f>IF(OR($P31="",$L31=""),"",$P31-$L31)</f>
        <v/>
      </c>
      <c r="R31" s="21">
        <f>IF(OR($Q31="",$P31=""),"",IFERROR($Q31/$P31,""))</f>
        <v/>
      </c>
      <c r="S31" s="21">
        <f>IF(OR($R31="",$I31=""),"",$R31-$I31)</f>
        <v/>
      </c>
      <c r="T31" s="23">
        <f>IF($C31="","",IF(OR($B31="",$D31="",$E31="",$F31=""),"Basis fehlt",IF($O31="","Preis fehlt",IF($R31="","Prüfen",IF($S31&lt;-Parameter!$G$5,"Unter Ziel","Im Ziel")))))</f>
        <v/>
      </c>
      <c r="U31" s="18" t="n"/>
      <c r="V31" s="15">
        <f>IF(OR($U31="",$O31=""),"",$U31*$O31)</f>
        <v/>
      </c>
      <c r="W31" s="15">
        <f>IF(OR($U31="",$Q31=""),"",$U31*$Q31)</f>
        <v/>
      </c>
      <c r="X31">
        <f>IFERROR(INDEX(Parameter!$A$5:$A$10,ROW()-4),"")</f>
        <v/>
      </c>
    </row>
    <row r="32">
      <c r="A32" s="16" t="n"/>
      <c r="B32" s="16" t="n"/>
      <c r="C32" s="17" t="n"/>
      <c r="D32" s="18" t="n"/>
      <c r="E32" s="19" t="n"/>
      <c r="F32" s="20" t="n"/>
      <c r="G32" s="24">
        <f>IF($B32="","",IFERROR(VLOOKUP($B32,Parameter!$A$5:$D$10,2,FALSE),""))</f>
        <v/>
      </c>
      <c r="H32" s="19" t="n"/>
      <c r="I32" s="24">
        <f>IF($B32="","",IFERROR(VLOOKUP($B32,Parameter!$A$5:$D$10,3,FALSE),""))</f>
        <v/>
      </c>
      <c r="J32" s="24">
        <f>IF($B32="","",IFERROR(VLOOKUP($B32,Parameter!$A$5:$D$10,4,FALSE),""))</f>
        <v/>
      </c>
      <c r="K32" s="25">
        <f>IF(OR($D32="",$F32="",$G32=""),"",IFERROR(($D32*(1-$G32))/$F32,""))</f>
        <v/>
      </c>
      <c r="L32" s="14">
        <f>IF(OR($E32="",$K32=""),"",IFERROR($E32/$K32+IF($H32="",0,$H32),""))</f>
        <v/>
      </c>
      <c r="M32" s="14">
        <f>IF(OR($L32="",$I32=""),"",IFERROR($L32/(1-$I32),""))</f>
        <v/>
      </c>
      <c r="N32" s="14">
        <f>IF(OR($M32="",$J32=""),"",IFERROR(CEILING($M32*(1+$J32),Parameter!$G$6),""))</f>
        <v/>
      </c>
      <c r="O32" s="19" t="n"/>
      <c r="P32" s="14">
        <f>IF(OR($O32="",$J32=""),"",IFERROR($O32/(1+$J32),""))</f>
        <v/>
      </c>
      <c r="Q32" s="14">
        <f>IF(OR($P32="",$L32=""),"",$P32-$L32)</f>
        <v/>
      </c>
      <c r="R32" s="24">
        <f>IF(OR($Q32="",$P32=""),"",IFERROR($Q32/$P32,""))</f>
        <v/>
      </c>
      <c r="S32" s="24">
        <f>IF(OR($R32="",$I32=""),"",$R32-$I32)</f>
        <v/>
      </c>
      <c r="T32" s="26">
        <f>IF($C32="","",IF(OR($B32="",$D32="",$E32="",$F32=""),"Basis fehlt",IF($O32="","Preis fehlt",IF($R32="","Prüfen",IF($S32&lt;-Parameter!$G$5,"Unter Ziel","Im Ziel")))))</f>
        <v/>
      </c>
      <c r="U32" s="18" t="n"/>
      <c r="V32" s="14">
        <f>IF(OR($U32="",$O32=""),"",$U32*$O32)</f>
        <v/>
      </c>
      <c r="W32" s="14">
        <f>IF(OR($U32="",$Q32=""),"",$U32*$Q32)</f>
        <v/>
      </c>
      <c r="X32">
        <f>IFERROR(INDEX(Parameter!$A$5:$A$10,ROW()-4),"")</f>
        <v/>
      </c>
    </row>
    <row r="33">
      <c r="A33" s="16" t="n"/>
      <c r="B33" s="16" t="n"/>
      <c r="C33" s="17" t="n"/>
      <c r="D33" s="18" t="n"/>
      <c r="E33" s="19" t="n"/>
      <c r="F33" s="20" t="n"/>
      <c r="G33" s="21">
        <f>IF($B33="","",IFERROR(VLOOKUP($B33,Parameter!$A$5:$D$10,2,FALSE),""))</f>
        <v/>
      </c>
      <c r="H33" s="19" t="n"/>
      <c r="I33" s="21">
        <f>IF($B33="","",IFERROR(VLOOKUP($B33,Parameter!$A$5:$D$10,3,FALSE),""))</f>
        <v/>
      </c>
      <c r="J33" s="21">
        <f>IF($B33="","",IFERROR(VLOOKUP($B33,Parameter!$A$5:$D$10,4,FALSE),""))</f>
        <v/>
      </c>
      <c r="K33" s="22">
        <f>IF(OR($D33="",$F33="",$G33=""),"",IFERROR(($D33*(1-$G33))/$F33,""))</f>
        <v/>
      </c>
      <c r="L33" s="15">
        <f>IF(OR($E33="",$K33=""),"",IFERROR($E33/$K33+IF($H33="",0,$H33),""))</f>
        <v/>
      </c>
      <c r="M33" s="15">
        <f>IF(OR($L33="",$I33=""),"",IFERROR($L33/(1-$I33),""))</f>
        <v/>
      </c>
      <c r="N33" s="15">
        <f>IF(OR($M33="",$J33=""),"",IFERROR(CEILING($M33*(1+$J33),Parameter!$G$6),""))</f>
        <v/>
      </c>
      <c r="O33" s="19" t="n"/>
      <c r="P33" s="15">
        <f>IF(OR($O33="",$J33=""),"",IFERROR($O33/(1+$J33),""))</f>
        <v/>
      </c>
      <c r="Q33" s="15">
        <f>IF(OR($P33="",$L33=""),"",$P33-$L33)</f>
        <v/>
      </c>
      <c r="R33" s="21">
        <f>IF(OR($Q33="",$P33=""),"",IFERROR($Q33/$P33,""))</f>
        <v/>
      </c>
      <c r="S33" s="21">
        <f>IF(OR($R33="",$I33=""),"",$R33-$I33)</f>
        <v/>
      </c>
      <c r="T33" s="23">
        <f>IF($C33="","",IF(OR($B33="",$D33="",$E33="",$F33=""),"Basis fehlt",IF($O33="","Preis fehlt",IF($R33="","Prüfen",IF($S33&lt;-Parameter!$G$5,"Unter Ziel","Im Ziel")))))</f>
        <v/>
      </c>
      <c r="U33" s="18" t="n"/>
      <c r="V33" s="15">
        <f>IF(OR($U33="",$O33=""),"",$U33*$O33)</f>
        <v/>
      </c>
      <c r="W33" s="15">
        <f>IF(OR($U33="",$Q33=""),"",$U33*$Q33)</f>
        <v/>
      </c>
      <c r="X33">
        <f>IFERROR(INDEX(Parameter!$A$5:$A$10,ROW()-4),"")</f>
        <v/>
      </c>
    </row>
    <row r="34">
      <c r="A34" s="16" t="n"/>
      <c r="B34" s="16" t="n"/>
      <c r="C34" s="17" t="n"/>
      <c r="D34" s="18" t="n"/>
      <c r="E34" s="19" t="n"/>
      <c r="F34" s="20" t="n"/>
      <c r="G34" s="24">
        <f>IF($B34="","",IFERROR(VLOOKUP($B34,Parameter!$A$5:$D$10,2,FALSE),""))</f>
        <v/>
      </c>
      <c r="H34" s="19" t="n"/>
      <c r="I34" s="24">
        <f>IF($B34="","",IFERROR(VLOOKUP($B34,Parameter!$A$5:$D$10,3,FALSE),""))</f>
        <v/>
      </c>
      <c r="J34" s="24">
        <f>IF($B34="","",IFERROR(VLOOKUP($B34,Parameter!$A$5:$D$10,4,FALSE),""))</f>
        <v/>
      </c>
      <c r="K34" s="25">
        <f>IF(OR($D34="",$F34="",$G34=""),"",IFERROR(($D34*(1-$G34))/$F34,""))</f>
        <v/>
      </c>
      <c r="L34" s="14">
        <f>IF(OR($E34="",$K34=""),"",IFERROR($E34/$K34+IF($H34="",0,$H34),""))</f>
        <v/>
      </c>
      <c r="M34" s="14">
        <f>IF(OR($L34="",$I34=""),"",IFERROR($L34/(1-$I34),""))</f>
        <v/>
      </c>
      <c r="N34" s="14">
        <f>IF(OR($M34="",$J34=""),"",IFERROR(CEILING($M34*(1+$J34),Parameter!$G$6),""))</f>
        <v/>
      </c>
      <c r="O34" s="19" t="n"/>
      <c r="P34" s="14">
        <f>IF(OR($O34="",$J34=""),"",IFERROR($O34/(1+$J34),""))</f>
        <v/>
      </c>
      <c r="Q34" s="14">
        <f>IF(OR($P34="",$L34=""),"",$P34-$L34)</f>
        <v/>
      </c>
      <c r="R34" s="24">
        <f>IF(OR($Q34="",$P34=""),"",IFERROR($Q34/$P34,""))</f>
        <v/>
      </c>
      <c r="S34" s="24">
        <f>IF(OR($R34="",$I34=""),"",$R34-$I34)</f>
        <v/>
      </c>
      <c r="T34" s="26">
        <f>IF($C34="","",IF(OR($B34="",$D34="",$E34="",$F34=""),"Basis fehlt",IF($O34="","Preis fehlt",IF($R34="","Prüfen",IF($S34&lt;-Parameter!$G$5,"Unter Ziel","Im Ziel")))))</f>
        <v/>
      </c>
      <c r="U34" s="18" t="n"/>
      <c r="V34" s="14">
        <f>IF(OR($U34="",$O34=""),"",$U34*$O34)</f>
        <v/>
      </c>
      <c r="W34" s="14">
        <f>IF(OR($U34="",$Q34=""),"",$U34*$Q34)</f>
        <v/>
      </c>
      <c r="X34">
        <f>IFERROR(INDEX(Parameter!$A$5:$A$10,ROW()-4),"")</f>
        <v/>
      </c>
    </row>
    <row r="35">
      <c r="A35" s="16" t="n"/>
      <c r="B35" s="16" t="n"/>
      <c r="C35" s="17" t="n"/>
      <c r="D35" s="18" t="n"/>
      <c r="E35" s="19" t="n"/>
      <c r="F35" s="20" t="n"/>
      <c r="G35" s="21">
        <f>IF($B35="","",IFERROR(VLOOKUP($B35,Parameter!$A$5:$D$10,2,FALSE),""))</f>
        <v/>
      </c>
      <c r="H35" s="19" t="n"/>
      <c r="I35" s="21">
        <f>IF($B35="","",IFERROR(VLOOKUP($B35,Parameter!$A$5:$D$10,3,FALSE),""))</f>
        <v/>
      </c>
      <c r="J35" s="21">
        <f>IF($B35="","",IFERROR(VLOOKUP($B35,Parameter!$A$5:$D$10,4,FALSE),""))</f>
        <v/>
      </c>
      <c r="K35" s="22">
        <f>IF(OR($D35="",$F35="",$G35=""),"",IFERROR(($D35*(1-$G35))/$F35,""))</f>
        <v/>
      </c>
      <c r="L35" s="15">
        <f>IF(OR($E35="",$K35=""),"",IFERROR($E35/$K35+IF($H35="",0,$H35),""))</f>
        <v/>
      </c>
      <c r="M35" s="15">
        <f>IF(OR($L35="",$I35=""),"",IFERROR($L35/(1-$I35),""))</f>
        <v/>
      </c>
      <c r="N35" s="15">
        <f>IF(OR($M35="",$J35=""),"",IFERROR(CEILING($M35*(1+$J35),Parameter!$G$6),""))</f>
        <v/>
      </c>
      <c r="O35" s="19" t="n"/>
      <c r="P35" s="15">
        <f>IF(OR($O35="",$J35=""),"",IFERROR($O35/(1+$J35),""))</f>
        <v/>
      </c>
      <c r="Q35" s="15">
        <f>IF(OR($P35="",$L35=""),"",$P35-$L35)</f>
        <v/>
      </c>
      <c r="R35" s="21">
        <f>IF(OR($Q35="",$P35=""),"",IFERROR($Q35/$P35,""))</f>
        <v/>
      </c>
      <c r="S35" s="21">
        <f>IF(OR($R35="",$I35=""),"",$R35-$I35)</f>
        <v/>
      </c>
      <c r="T35" s="23">
        <f>IF($C35="","",IF(OR($B35="",$D35="",$E35="",$F35=""),"Basis fehlt",IF($O35="","Preis fehlt",IF($R35="","Prüfen",IF($S35&lt;-Parameter!$G$5,"Unter Ziel","Im Ziel")))))</f>
        <v/>
      </c>
      <c r="U35" s="18" t="n"/>
      <c r="V35" s="15">
        <f>IF(OR($U35="",$O35=""),"",$U35*$O35)</f>
        <v/>
      </c>
      <c r="W35" s="15">
        <f>IF(OR($U35="",$Q35=""),"",$U35*$Q35)</f>
        <v/>
      </c>
      <c r="X35">
        <f>IFERROR(INDEX(Parameter!$A$5:$A$10,ROW()-4),"")</f>
        <v/>
      </c>
    </row>
    <row r="36">
      <c r="A36" s="16" t="n"/>
      <c r="B36" s="16" t="n"/>
      <c r="C36" s="17" t="n"/>
      <c r="D36" s="18" t="n"/>
      <c r="E36" s="19" t="n"/>
      <c r="F36" s="20" t="n"/>
      <c r="G36" s="24">
        <f>IF($B36="","",IFERROR(VLOOKUP($B36,Parameter!$A$5:$D$10,2,FALSE),""))</f>
        <v/>
      </c>
      <c r="H36" s="19" t="n"/>
      <c r="I36" s="24">
        <f>IF($B36="","",IFERROR(VLOOKUP($B36,Parameter!$A$5:$D$10,3,FALSE),""))</f>
        <v/>
      </c>
      <c r="J36" s="24">
        <f>IF($B36="","",IFERROR(VLOOKUP($B36,Parameter!$A$5:$D$10,4,FALSE),""))</f>
        <v/>
      </c>
      <c r="K36" s="25">
        <f>IF(OR($D36="",$F36="",$G36=""),"",IFERROR(($D36*(1-$G36))/$F36,""))</f>
        <v/>
      </c>
      <c r="L36" s="14">
        <f>IF(OR($E36="",$K36=""),"",IFERROR($E36/$K36+IF($H36="",0,$H36),""))</f>
        <v/>
      </c>
      <c r="M36" s="14">
        <f>IF(OR($L36="",$I36=""),"",IFERROR($L36/(1-$I36),""))</f>
        <v/>
      </c>
      <c r="N36" s="14">
        <f>IF(OR($M36="",$J36=""),"",IFERROR(CEILING($M36*(1+$J36),Parameter!$G$6),""))</f>
        <v/>
      </c>
      <c r="O36" s="19" t="n"/>
      <c r="P36" s="14">
        <f>IF(OR($O36="",$J36=""),"",IFERROR($O36/(1+$J36),""))</f>
        <v/>
      </c>
      <c r="Q36" s="14">
        <f>IF(OR($P36="",$L36=""),"",$P36-$L36)</f>
        <v/>
      </c>
      <c r="R36" s="24">
        <f>IF(OR($Q36="",$P36=""),"",IFERROR($Q36/$P36,""))</f>
        <v/>
      </c>
      <c r="S36" s="24">
        <f>IF(OR($R36="",$I36=""),"",$R36-$I36)</f>
        <v/>
      </c>
      <c r="T36" s="26">
        <f>IF($C36="","",IF(OR($B36="",$D36="",$E36="",$F36=""),"Basis fehlt",IF($O36="","Preis fehlt",IF($R36="","Prüfen",IF($S36&lt;-Parameter!$G$5,"Unter Ziel","Im Ziel")))))</f>
        <v/>
      </c>
      <c r="U36" s="18" t="n"/>
      <c r="V36" s="14">
        <f>IF(OR($U36="",$O36=""),"",$U36*$O36)</f>
        <v/>
      </c>
      <c r="W36" s="14">
        <f>IF(OR($U36="",$Q36=""),"",$U36*$Q36)</f>
        <v/>
      </c>
      <c r="X36">
        <f>IFERROR(INDEX(Parameter!$A$5:$A$10,ROW()-4),"")</f>
        <v/>
      </c>
    </row>
    <row r="37">
      <c r="A37" s="16" t="n"/>
      <c r="B37" s="16" t="n"/>
      <c r="C37" s="17" t="n"/>
      <c r="D37" s="18" t="n"/>
      <c r="E37" s="19" t="n"/>
      <c r="F37" s="20" t="n"/>
      <c r="G37" s="21">
        <f>IF($B37="","",IFERROR(VLOOKUP($B37,Parameter!$A$5:$D$10,2,FALSE),""))</f>
        <v/>
      </c>
      <c r="H37" s="19" t="n"/>
      <c r="I37" s="21">
        <f>IF($B37="","",IFERROR(VLOOKUP($B37,Parameter!$A$5:$D$10,3,FALSE),""))</f>
        <v/>
      </c>
      <c r="J37" s="21">
        <f>IF($B37="","",IFERROR(VLOOKUP($B37,Parameter!$A$5:$D$10,4,FALSE),""))</f>
        <v/>
      </c>
      <c r="K37" s="22">
        <f>IF(OR($D37="",$F37="",$G37=""),"",IFERROR(($D37*(1-$G37))/$F37,""))</f>
        <v/>
      </c>
      <c r="L37" s="15">
        <f>IF(OR($E37="",$K37=""),"",IFERROR($E37/$K37+IF($H37="",0,$H37),""))</f>
        <v/>
      </c>
      <c r="M37" s="15">
        <f>IF(OR($L37="",$I37=""),"",IFERROR($L37/(1-$I37),""))</f>
        <v/>
      </c>
      <c r="N37" s="15">
        <f>IF(OR($M37="",$J37=""),"",IFERROR(CEILING($M37*(1+$J37),Parameter!$G$6),""))</f>
        <v/>
      </c>
      <c r="O37" s="19" t="n"/>
      <c r="P37" s="15">
        <f>IF(OR($O37="",$J37=""),"",IFERROR($O37/(1+$J37),""))</f>
        <v/>
      </c>
      <c r="Q37" s="15">
        <f>IF(OR($P37="",$L37=""),"",$P37-$L37)</f>
        <v/>
      </c>
      <c r="R37" s="21">
        <f>IF(OR($Q37="",$P37=""),"",IFERROR($Q37/$P37,""))</f>
        <v/>
      </c>
      <c r="S37" s="21">
        <f>IF(OR($R37="",$I37=""),"",$R37-$I37)</f>
        <v/>
      </c>
      <c r="T37" s="23">
        <f>IF($C37="","",IF(OR($B37="",$D37="",$E37="",$F37=""),"Basis fehlt",IF($O37="","Preis fehlt",IF($R37="","Prüfen",IF($S37&lt;-Parameter!$G$5,"Unter Ziel","Im Ziel")))))</f>
        <v/>
      </c>
      <c r="U37" s="18" t="n"/>
      <c r="V37" s="15">
        <f>IF(OR($U37="",$O37=""),"",$U37*$O37)</f>
        <v/>
      </c>
      <c r="W37" s="15">
        <f>IF(OR($U37="",$Q37=""),"",$U37*$Q37)</f>
        <v/>
      </c>
      <c r="X37">
        <f>IFERROR(INDEX(Parameter!$A$5:$A$10,ROW()-4),"")</f>
        <v/>
      </c>
    </row>
    <row r="38">
      <c r="A38" s="16" t="n"/>
      <c r="B38" s="16" t="n"/>
      <c r="C38" s="17" t="n"/>
      <c r="D38" s="18" t="n"/>
      <c r="E38" s="19" t="n"/>
      <c r="F38" s="20" t="n"/>
      <c r="G38" s="24">
        <f>IF($B38="","",IFERROR(VLOOKUP($B38,Parameter!$A$5:$D$10,2,FALSE),""))</f>
        <v/>
      </c>
      <c r="H38" s="19" t="n"/>
      <c r="I38" s="24">
        <f>IF($B38="","",IFERROR(VLOOKUP($B38,Parameter!$A$5:$D$10,3,FALSE),""))</f>
        <v/>
      </c>
      <c r="J38" s="24">
        <f>IF($B38="","",IFERROR(VLOOKUP($B38,Parameter!$A$5:$D$10,4,FALSE),""))</f>
        <v/>
      </c>
      <c r="K38" s="25">
        <f>IF(OR($D38="",$F38="",$G38=""),"",IFERROR(($D38*(1-$G38))/$F38,""))</f>
        <v/>
      </c>
      <c r="L38" s="14">
        <f>IF(OR($E38="",$K38=""),"",IFERROR($E38/$K38+IF($H38="",0,$H38),""))</f>
        <v/>
      </c>
      <c r="M38" s="14">
        <f>IF(OR($L38="",$I38=""),"",IFERROR($L38/(1-$I38),""))</f>
        <v/>
      </c>
      <c r="N38" s="14">
        <f>IF(OR($M38="",$J38=""),"",IFERROR(CEILING($M38*(1+$J38),Parameter!$G$6),""))</f>
        <v/>
      </c>
      <c r="O38" s="19" t="n"/>
      <c r="P38" s="14">
        <f>IF(OR($O38="",$J38=""),"",IFERROR($O38/(1+$J38),""))</f>
        <v/>
      </c>
      <c r="Q38" s="14">
        <f>IF(OR($P38="",$L38=""),"",$P38-$L38)</f>
        <v/>
      </c>
      <c r="R38" s="24">
        <f>IF(OR($Q38="",$P38=""),"",IFERROR($Q38/$P38,""))</f>
        <v/>
      </c>
      <c r="S38" s="24">
        <f>IF(OR($R38="",$I38=""),"",$R38-$I38)</f>
        <v/>
      </c>
      <c r="T38" s="26">
        <f>IF($C38="","",IF(OR($B38="",$D38="",$E38="",$F38=""),"Basis fehlt",IF($O38="","Preis fehlt",IF($R38="","Prüfen",IF($S38&lt;-Parameter!$G$5,"Unter Ziel","Im Ziel")))))</f>
        <v/>
      </c>
      <c r="U38" s="18" t="n"/>
      <c r="V38" s="14">
        <f>IF(OR($U38="",$O38=""),"",$U38*$O38)</f>
        <v/>
      </c>
      <c r="W38" s="14">
        <f>IF(OR($U38="",$Q38=""),"",$U38*$Q38)</f>
        <v/>
      </c>
      <c r="X38">
        <f>IFERROR(INDEX(Parameter!$A$5:$A$10,ROW()-4),"")</f>
        <v/>
      </c>
    </row>
    <row r="39">
      <c r="A39" s="16" t="n"/>
      <c r="B39" s="16" t="n"/>
      <c r="C39" s="17" t="n"/>
      <c r="D39" s="18" t="n"/>
      <c r="E39" s="19" t="n"/>
      <c r="F39" s="20" t="n"/>
      <c r="G39" s="21">
        <f>IF($B39="","",IFERROR(VLOOKUP($B39,Parameter!$A$5:$D$10,2,FALSE),""))</f>
        <v/>
      </c>
      <c r="H39" s="19" t="n"/>
      <c r="I39" s="21">
        <f>IF($B39="","",IFERROR(VLOOKUP($B39,Parameter!$A$5:$D$10,3,FALSE),""))</f>
        <v/>
      </c>
      <c r="J39" s="21">
        <f>IF($B39="","",IFERROR(VLOOKUP($B39,Parameter!$A$5:$D$10,4,FALSE),""))</f>
        <v/>
      </c>
      <c r="K39" s="22">
        <f>IF(OR($D39="",$F39="",$G39=""),"",IFERROR(($D39*(1-$G39))/$F39,""))</f>
        <v/>
      </c>
      <c r="L39" s="15">
        <f>IF(OR($E39="",$K39=""),"",IFERROR($E39/$K39+IF($H39="",0,$H39),""))</f>
        <v/>
      </c>
      <c r="M39" s="15">
        <f>IF(OR($L39="",$I39=""),"",IFERROR($L39/(1-$I39),""))</f>
        <v/>
      </c>
      <c r="N39" s="15">
        <f>IF(OR($M39="",$J39=""),"",IFERROR(CEILING($M39*(1+$J39),Parameter!$G$6),""))</f>
        <v/>
      </c>
      <c r="O39" s="19" t="n"/>
      <c r="P39" s="15">
        <f>IF(OR($O39="",$J39=""),"",IFERROR($O39/(1+$J39),""))</f>
        <v/>
      </c>
      <c r="Q39" s="15">
        <f>IF(OR($P39="",$L39=""),"",$P39-$L39)</f>
        <v/>
      </c>
      <c r="R39" s="21">
        <f>IF(OR($Q39="",$P39=""),"",IFERROR($Q39/$P39,""))</f>
        <v/>
      </c>
      <c r="S39" s="21">
        <f>IF(OR($R39="",$I39=""),"",$R39-$I39)</f>
        <v/>
      </c>
      <c r="T39" s="23">
        <f>IF($C39="","",IF(OR($B39="",$D39="",$E39="",$F39=""),"Basis fehlt",IF($O39="","Preis fehlt",IF($R39="","Prüfen",IF($S39&lt;-Parameter!$G$5,"Unter Ziel","Im Ziel")))))</f>
        <v/>
      </c>
      <c r="U39" s="18" t="n"/>
      <c r="V39" s="15">
        <f>IF(OR($U39="",$O39=""),"",$U39*$O39)</f>
        <v/>
      </c>
      <c r="W39" s="15">
        <f>IF(OR($U39="",$Q39=""),"",$U39*$Q39)</f>
        <v/>
      </c>
      <c r="X39">
        <f>IFERROR(INDEX(Parameter!$A$5:$A$10,ROW()-4),"")</f>
        <v/>
      </c>
    </row>
    <row r="40">
      <c r="A40" s="16" t="n"/>
      <c r="B40" s="16" t="n"/>
      <c r="C40" s="17" t="n"/>
      <c r="D40" s="18" t="n"/>
      <c r="E40" s="19" t="n"/>
      <c r="F40" s="20" t="n"/>
      <c r="G40" s="24">
        <f>IF($B40="","",IFERROR(VLOOKUP($B40,Parameter!$A$5:$D$10,2,FALSE),""))</f>
        <v/>
      </c>
      <c r="H40" s="19" t="n"/>
      <c r="I40" s="24">
        <f>IF($B40="","",IFERROR(VLOOKUP($B40,Parameter!$A$5:$D$10,3,FALSE),""))</f>
        <v/>
      </c>
      <c r="J40" s="24">
        <f>IF($B40="","",IFERROR(VLOOKUP($B40,Parameter!$A$5:$D$10,4,FALSE),""))</f>
        <v/>
      </c>
      <c r="K40" s="25">
        <f>IF(OR($D40="",$F40="",$G40=""),"",IFERROR(($D40*(1-$G40))/$F40,""))</f>
        <v/>
      </c>
      <c r="L40" s="14">
        <f>IF(OR($E40="",$K40=""),"",IFERROR($E40/$K40+IF($H40="",0,$H40),""))</f>
        <v/>
      </c>
      <c r="M40" s="14">
        <f>IF(OR($L40="",$I40=""),"",IFERROR($L40/(1-$I40),""))</f>
        <v/>
      </c>
      <c r="N40" s="14">
        <f>IF(OR($M40="",$J40=""),"",IFERROR(CEILING($M40*(1+$J40),Parameter!$G$6),""))</f>
        <v/>
      </c>
      <c r="O40" s="19" t="n"/>
      <c r="P40" s="14">
        <f>IF(OR($O40="",$J40=""),"",IFERROR($O40/(1+$J40),""))</f>
        <v/>
      </c>
      <c r="Q40" s="14">
        <f>IF(OR($P40="",$L40=""),"",$P40-$L40)</f>
        <v/>
      </c>
      <c r="R40" s="24">
        <f>IF(OR($Q40="",$P40=""),"",IFERROR($Q40/$P40,""))</f>
        <v/>
      </c>
      <c r="S40" s="24">
        <f>IF(OR($R40="",$I40=""),"",$R40-$I40)</f>
        <v/>
      </c>
      <c r="T40" s="26">
        <f>IF($C40="","",IF(OR($B40="",$D40="",$E40="",$F40=""),"Basis fehlt",IF($O40="","Preis fehlt",IF($R40="","Prüfen",IF($S40&lt;-Parameter!$G$5,"Unter Ziel","Im Ziel")))))</f>
        <v/>
      </c>
      <c r="U40" s="18" t="n"/>
      <c r="V40" s="14">
        <f>IF(OR($U40="",$O40=""),"",$U40*$O40)</f>
        <v/>
      </c>
      <c r="W40" s="14">
        <f>IF(OR($U40="",$Q40=""),"",$U40*$Q40)</f>
        <v/>
      </c>
      <c r="X40">
        <f>IFERROR(INDEX(Parameter!$A$5:$A$10,ROW()-4),"")</f>
        <v/>
      </c>
    </row>
    <row r="41">
      <c r="A41" s="16" t="n"/>
      <c r="B41" s="16" t="n"/>
      <c r="C41" s="17" t="n"/>
      <c r="D41" s="18" t="n"/>
      <c r="E41" s="19" t="n"/>
      <c r="F41" s="20" t="n"/>
      <c r="G41" s="21">
        <f>IF($B41="","",IFERROR(VLOOKUP($B41,Parameter!$A$5:$D$10,2,FALSE),""))</f>
        <v/>
      </c>
      <c r="H41" s="19" t="n"/>
      <c r="I41" s="21">
        <f>IF($B41="","",IFERROR(VLOOKUP($B41,Parameter!$A$5:$D$10,3,FALSE),""))</f>
        <v/>
      </c>
      <c r="J41" s="21">
        <f>IF($B41="","",IFERROR(VLOOKUP($B41,Parameter!$A$5:$D$10,4,FALSE),""))</f>
        <v/>
      </c>
      <c r="K41" s="22">
        <f>IF(OR($D41="",$F41="",$G41=""),"",IFERROR(($D41*(1-$G41))/$F41,""))</f>
        <v/>
      </c>
      <c r="L41" s="15">
        <f>IF(OR($E41="",$K41=""),"",IFERROR($E41/$K41+IF($H41="",0,$H41),""))</f>
        <v/>
      </c>
      <c r="M41" s="15">
        <f>IF(OR($L41="",$I41=""),"",IFERROR($L41/(1-$I41),""))</f>
        <v/>
      </c>
      <c r="N41" s="15">
        <f>IF(OR($M41="",$J41=""),"",IFERROR(CEILING($M41*(1+$J41),Parameter!$G$6),""))</f>
        <v/>
      </c>
      <c r="O41" s="19" t="n"/>
      <c r="P41" s="15">
        <f>IF(OR($O41="",$J41=""),"",IFERROR($O41/(1+$J41),""))</f>
        <v/>
      </c>
      <c r="Q41" s="15">
        <f>IF(OR($P41="",$L41=""),"",$P41-$L41)</f>
        <v/>
      </c>
      <c r="R41" s="21">
        <f>IF(OR($Q41="",$P41=""),"",IFERROR($Q41/$P41,""))</f>
        <v/>
      </c>
      <c r="S41" s="21">
        <f>IF(OR($R41="",$I41=""),"",$R41-$I41)</f>
        <v/>
      </c>
      <c r="T41" s="23">
        <f>IF($C41="","",IF(OR($B41="",$D41="",$E41="",$F41=""),"Basis fehlt",IF($O41="","Preis fehlt",IF($R41="","Prüfen",IF($S41&lt;-Parameter!$G$5,"Unter Ziel","Im Ziel")))))</f>
        <v/>
      </c>
      <c r="U41" s="18" t="n"/>
      <c r="V41" s="15">
        <f>IF(OR($U41="",$O41=""),"",$U41*$O41)</f>
        <v/>
      </c>
      <c r="W41" s="15">
        <f>IF(OR($U41="",$Q41=""),"",$U41*$Q41)</f>
        <v/>
      </c>
      <c r="X41">
        <f>IFERROR(INDEX(Parameter!$A$5:$A$10,ROW()-4),"")</f>
        <v/>
      </c>
    </row>
    <row r="42">
      <c r="A42" s="16" t="n"/>
      <c r="B42" s="16" t="n"/>
      <c r="C42" s="17" t="n"/>
      <c r="D42" s="18" t="n"/>
      <c r="E42" s="19" t="n"/>
      <c r="F42" s="20" t="n"/>
      <c r="G42" s="24">
        <f>IF($B42="","",IFERROR(VLOOKUP($B42,Parameter!$A$5:$D$10,2,FALSE),""))</f>
        <v/>
      </c>
      <c r="H42" s="19" t="n"/>
      <c r="I42" s="24">
        <f>IF($B42="","",IFERROR(VLOOKUP($B42,Parameter!$A$5:$D$10,3,FALSE),""))</f>
        <v/>
      </c>
      <c r="J42" s="24">
        <f>IF($B42="","",IFERROR(VLOOKUP($B42,Parameter!$A$5:$D$10,4,FALSE),""))</f>
        <v/>
      </c>
      <c r="K42" s="25">
        <f>IF(OR($D42="",$F42="",$G42=""),"",IFERROR(($D42*(1-$G42))/$F42,""))</f>
        <v/>
      </c>
      <c r="L42" s="14">
        <f>IF(OR($E42="",$K42=""),"",IFERROR($E42/$K42+IF($H42="",0,$H42),""))</f>
        <v/>
      </c>
      <c r="M42" s="14">
        <f>IF(OR($L42="",$I42=""),"",IFERROR($L42/(1-$I42),""))</f>
        <v/>
      </c>
      <c r="N42" s="14">
        <f>IF(OR($M42="",$J42=""),"",IFERROR(CEILING($M42*(1+$J42),Parameter!$G$6),""))</f>
        <v/>
      </c>
      <c r="O42" s="19" t="n"/>
      <c r="P42" s="14">
        <f>IF(OR($O42="",$J42=""),"",IFERROR($O42/(1+$J42),""))</f>
        <v/>
      </c>
      <c r="Q42" s="14">
        <f>IF(OR($P42="",$L42=""),"",$P42-$L42)</f>
        <v/>
      </c>
      <c r="R42" s="24">
        <f>IF(OR($Q42="",$P42=""),"",IFERROR($Q42/$P42,""))</f>
        <v/>
      </c>
      <c r="S42" s="24">
        <f>IF(OR($R42="",$I42=""),"",$R42-$I42)</f>
        <v/>
      </c>
      <c r="T42" s="26">
        <f>IF($C42="","",IF(OR($B42="",$D42="",$E42="",$F42=""),"Basis fehlt",IF($O42="","Preis fehlt",IF($R42="","Prüfen",IF($S42&lt;-Parameter!$G$5,"Unter Ziel","Im Ziel")))))</f>
        <v/>
      </c>
      <c r="U42" s="18" t="n"/>
      <c r="V42" s="14">
        <f>IF(OR($U42="",$O42=""),"",$U42*$O42)</f>
        <v/>
      </c>
      <c r="W42" s="14">
        <f>IF(OR($U42="",$Q42=""),"",$U42*$Q42)</f>
        <v/>
      </c>
      <c r="X42">
        <f>IFERROR(INDEX(Parameter!$A$5:$A$10,ROW()-4),"")</f>
        <v/>
      </c>
    </row>
    <row r="43">
      <c r="A43" s="16" t="n"/>
      <c r="B43" s="16" t="n"/>
      <c r="C43" s="17" t="n"/>
      <c r="D43" s="18" t="n"/>
      <c r="E43" s="19" t="n"/>
      <c r="F43" s="20" t="n"/>
      <c r="G43" s="21">
        <f>IF($B43="","",IFERROR(VLOOKUP($B43,Parameter!$A$5:$D$10,2,FALSE),""))</f>
        <v/>
      </c>
      <c r="H43" s="19" t="n"/>
      <c r="I43" s="21">
        <f>IF($B43="","",IFERROR(VLOOKUP($B43,Parameter!$A$5:$D$10,3,FALSE),""))</f>
        <v/>
      </c>
      <c r="J43" s="21">
        <f>IF($B43="","",IFERROR(VLOOKUP($B43,Parameter!$A$5:$D$10,4,FALSE),""))</f>
        <v/>
      </c>
      <c r="K43" s="22">
        <f>IF(OR($D43="",$F43="",$G43=""),"",IFERROR(($D43*(1-$G43))/$F43,""))</f>
        <v/>
      </c>
      <c r="L43" s="15">
        <f>IF(OR($E43="",$K43=""),"",IFERROR($E43/$K43+IF($H43="",0,$H43),""))</f>
        <v/>
      </c>
      <c r="M43" s="15">
        <f>IF(OR($L43="",$I43=""),"",IFERROR($L43/(1-$I43),""))</f>
        <v/>
      </c>
      <c r="N43" s="15">
        <f>IF(OR($M43="",$J43=""),"",IFERROR(CEILING($M43*(1+$J43),Parameter!$G$6),""))</f>
        <v/>
      </c>
      <c r="O43" s="19" t="n"/>
      <c r="P43" s="15">
        <f>IF(OR($O43="",$J43=""),"",IFERROR($O43/(1+$J43),""))</f>
        <v/>
      </c>
      <c r="Q43" s="15">
        <f>IF(OR($P43="",$L43=""),"",$P43-$L43)</f>
        <v/>
      </c>
      <c r="R43" s="21">
        <f>IF(OR($Q43="",$P43=""),"",IFERROR($Q43/$P43,""))</f>
        <v/>
      </c>
      <c r="S43" s="21">
        <f>IF(OR($R43="",$I43=""),"",$R43-$I43)</f>
        <v/>
      </c>
      <c r="T43" s="23">
        <f>IF($C43="","",IF(OR($B43="",$D43="",$E43="",$F43=""),"Basis fehlt",IF($O43="","Preis fehlt",IF($R43="","Prüfen",IF($S43&lt;-Parameter!$G$5,"Unter Ziel","Im Ziel")))))</f>
        <v/>
      </c>
      <c r="U43" s="18" t="n"/>
      <c r="V43" s="15">
        <f>IF(OR($U43="",$O43=""),"",$U43*$O43)</f>
        <v/>
      </c>
      <c r="W43" s="15">
        <f>IF(OR($U43="",$Q43=""),"",$U43*$Q43)</f>
        <v/>
      </c>
      <c r="X43">
        <f>IFERROR(INDEX(Parameter!$A$5:$A$10,ROW()-4),"")</f>
        <v/>
      </c>
    </row>
    <row r="44">
      <c r="A44" s="16" t="n"/>
      <c r="B44" s="16" t="n"/>
      <c r="C44" s="17" t="n"/>
      <c r="D44" s="18" t="n"/>
      <c r="E44" s="19" t="n"/>
      <c r="F44" s="20" t="n"/>
      <c r="G44" s="24">
        <f>IF($B44="","",IFERROR(VLOOKUP($B44,Parameter!$A$5:$D$10,2,FALSE),""))</f>
        <v/>
      </c>
      <c r="H44" s="19" t="n"/>
      <c r="I44" s="24">
        <f>IF($B44="","",IFERROR(VLOOKUP($B44,Parameter!$A$5:$D$10,3,FALSE),""))</f>
        <v/>
      </c>
      <c r="J44" s="24">
        <f>IF($B44="","",IFERROR(VLOOKUP($B44,Parameter!$A$5:$D$10,4,FALSE),""))</f>
        <v/>
      </c>
      <c r="K44" s="25">
        <f>IF(OR($D44="",$F44="",$G44=""),"",IFERROR(($D44*(1-$G44))/$F44,""))</f>
        <v/>
      </c>
      <c r="L44" s="14">
        <f>IF(OR($E44="",$K44=""),"",IFERROR($E44/$K44+IF($H44="",0,$H44),""))</f>
        <v/>
      </c>
      <c r="M44" s="14">
        <f>IF(OR($L44="",$I44=""),"",IFERROR($L44/(1-$I44),""))</f>
        <v/>
      </c>
      <c r="N44" s="14">
        <f>IF(OR($M44="",$J44=""),"",IFERROR(CEILING($M44*(1+$J44),Parameter!$G$6),""))</f>
        <v/>
      </c>
      <c r="O44" s="19" t="n"/>
      <c r="P44" s="14">
        <f>IF(OR($O44="",$J44=""),"",IFERROR($O44/(1+$J44),""))</f>
        <v/>
      </c>
      <c r="Q44" s="14">
        <f>IF(OR($P44="",$L44=""),"",$P44-$L44)</f>
        <v/>
      </c>
      <c r="R44" s="24">
        <f>IF(OR($Q44="",$P44=""),"",IFERROR($Q44/$P44,""))</f>
        <v/>
      </c>
      <c r="S44" s="24">
        <f>IF(OR($R44="",$I44=""),"",$R44-$I44)</f>
        <v/>
      </c>
      <c r="T44" s="26">
        <f>IF($C44="","",IF(OR($B44="",$D44="",$E44="",$F44=""),"Basis fehlt",IF($O44="","Preis fehlt",IF($R44="","Prüfen",IF($S44&lt;-Parameter!$G$5,"Unter Ziel","Im Ziel")))))</f>
        <v/>
      </c>
      <c r="U44" s="18" t="n"/>
      <c r="V44" s="14">
        <f>IF(OR($U44="",$O44=""),"",$U44*$O44)</f>
        <v/>
      </c>
      <c r="W44" s="14">
        <f>IF(OR($U44="",$Q44=""),"",$U44*$Q44)</f>
        <v/>
      </c>
      <c r="X44">
        <f>IFERROR(INDEX(Parameter!$A$5:$A$10,ROW()-4),"")</f>
        <v/>
      </c>
    </row>
    <row r="45">
      <c r="A45" s="16" t="n"/>
      <c r="B45" s="16" t="n"/>
      <c r="C45" s="17" t="n"/>
      <c r="D45" s="18" t="n"/>
      <c r="E45" s="19" t="n"/>
      <c r="F45" s="20" t="n"/>
      <c r="G45" s="21">
        <f>IF($B45="","",IFERROR(VLOOKUP($B45,Parameter!$A$5:$D$10,2,FALSE),""))</f>
        <v/>
      </c>
      <c r="H45" s="19" t="n"/>
      <c r="I45" s="21">
        <f>IF($B45="","",IFERROR(VLOOKUP($B45,Parameter!$A$5:$D$10,3,FALSE),""))</f>
        <v/>
      </c>
      <c r="J45" s="21">
        <f>IF($B45="","",IFERROR(VLOOKUP($B45,Parameter!$A$5:$D$10,4,FALSE),""))</f>
        <v/>
      </c>
      <c r="K45" s="22">
        <f>IF(OR($D45="",$F45="",$G45=""),"",IFERROR(($D45*(1-$G45))/$F45,""))</f>
        <v/>
      </c>
      <c r="L45" s="15">
        <f>IF(OR($E45="",$K45=""),"",IFERROR($E45/$K45+IF($H45="",0,$H45),""))</f>
        <v/>
      </c>
      <c r="M45" s="15">
        <f>IF(OR($L45="",$I45=""),"",IFERROR($L45/(1-$I45),""))</f>
        <v/>
      </c>
      <c r="N45" s="15">
        <f>IF(OR($M45="",$J45=""),"",IFERROR(CEILING($M45*(1+$J45),Parameter!$G$6),""))</f>
        <v/>
      </c>
      <c r="O45" s="19" t="n"/>
      <c r="P45" s="15">
        <f>IF(OR($O45="",$J45=""),"",IFERROR($O45/(1+$J45),""))</f>
        <v/>
      </c>
      <c r="Q45" s="15">
        <f>IF(OR($P45="",$L45=""),"",$P45-$L45)</f>
        <v/>
      </c>
      <c r="R45" s="21">
        <f>IF(OR($Q45="",$P45=""),"",IFERROR($Q45/$P45,""))</f>
        <v/>
      </c>
      <c r="S45" s="21">
        <f>IF(OR($R45="",$I45=""),"",$R45-$I45)</f>
        <v/>
      </c>
      <c r="T45" s="23">
        <f>IF($C45="","",IF(OR($B45="",$D45="",$E45="",$F45=""),"Basis fehlt",IF($O45="","Preis fehlt",IF($R45="","Prüfen",IF($S45&lt;-Parameter!$G$5,"Unter Ziel","Im Ziel")))))</f>
        <v/>
      </c>
      <c r="U45" s="18" t="n"/>
      <c r="V45" s="15">
        <f>IF(OR($U45="",$O45=""),"",$U45*$O45)</f>
        <v/>
      </c>
      <c r="W45" s="15">
        <f>IF(OR($U45="",$Q45=""),"",$U45*$Q45)</f>
        <v/>
      </c>
      <c r="X45">
        <f>IFERROR(INDEX(Parameter!$A$5:$A$10,ROW()-4),"")</f>
        <v/>
      </c>
    </row>
    <row r="46">
      <c r="A46" s="16" t="n"/>
      <c r="B46" s="16" t="n"/>
      <c r="C46" s="17" t="n"/>
      <c r="D46" s="18" t="n"/>
      <c r="E46" s="19" t="n"/>
      <c r="F46" s="20" t="n"/>
      <c r="G46" s="24">
        <f>IF($B46="","",IFERROR(VLOOKUP($B46,Parameter!$A$5:$D$10,2,FALSE),""))</f>
        <v/>
      </c>
      <c r="H46" s="19" t="n"/>
      <c r="I46" s="24">
        <f>IF($B46="","",IFERROR(VLOOKUP($B46,Parameter!$A$5:$D$10,3,FALSE),""))</f>
        <v/>
      </c>
      <c r="J46" s="24">
        <f>IF($B46="","",IFERROR(VLOOKUP($B46,Parameter!$A$5:$D$10,4,FALSE),""))</f>
        <v/>
      </c>
      <c r="K46" s="25">
        <f>IF(OR($D46="",$F46="",$G46=""),"",IFERROR(($D46*(1-$G46))/$F46,""))</f>
        <v/>
      </c>
      <c r="L46" s="14">
        <f>IF(OR($E46="",$K46=""),"",IFERROR($E46/$K46+IF($H46="",0,$H46),""))</f>
        <v/>
      </c>
      <c r="M46" s="14">
        <f>IF(OR($L46="",$I46=""),"",IFERROR($L46/(1-$I46),""))</f>
        <v/>
      </c>
      <c r="N46" s="14">
        <f>IF(OR($M46="",$J46=""),"",IFERROR(CEILING($M46*(1+$J46),Parameter!$G$6),""))</f>
        <v/>
      </c>
      <c r="O46" s="19" t="n"/>
      <c r="P46" s="14">
        <f>IF(OR($O46="",$J46=""),"",IFERROR($O46/(1+$J46),""))</f>
        <v/>
      </c>
      <c r="Q46" s="14">
        <f>IF(OR($P46="",$L46=""),"",$P46-$L46)</f>
        <v/>
      </c>
      <c r="R46" s="24">
        <f>IF(OR($Q46="",$P46=""),"",IFERROR($Q46/$P46,""))</f>
        <v/>
      </c>
      <c r="S46" s="24">
        <f>IF(OR($R46="",$I46=""),"",$R46-$I46)</f>
        <v/>
      </c>
      <c r="T46" s="26">
        <f>IF($C46="","",IF(OR($B46="",$D46="",$E46="",$F46=""),"Basis fehlt",IF($O46="","Preis fehlt",IF($R46="","Prüfen",IF($S46&lt;-Parameter!$G$5,"Unter Ziel","Im Ziel")))))</f>
        <v/>
      </c>
      <c r="U46" s="18" t="n"/>
      <c r="V46" s="14">
        <f>IF(OR($U46="",$O46=""),"",$U46*$O46)</f>
        <v/>
      </c>
      <c r="W46" s="14">
        <f>IF(OR($U46="",$Q46=""),"",$U46*$Q46)</f>
        <v/>
      </c>
      <c r="X46">
        <f>IFERROR(INDEX(Parameter!$A$5:$A$10,ROW()-4),"")</f>
        <v/>
      </c>
    </row>
    <row r="47">
      <c r="A47" s="16" t="n"/>
      <c r="B47" s="16" t="n"/>
      <c r="C47" s="17" t="n"/>
      <c r="D47" s="18" t="n"/>
      <c r="E47" s="19" t="n"/>
      <c r="F47" s="20" t="n"/>
      <c r="G47" s="21">
        <f>IF($B47="","",IFERROR(VLOOKUP($B47,Parameter!$A$5:$D$10,2,FALSE),""))</f>
        <v/>
      </c>
      <c r="H47" s="19" t="n"/>
      <c r="I47" s="21">
        <f>IF($B47="","",IFERROR(VLOOKUP($B47,Parameter!$A$5:$D$10,3,FALSE),""))</f>
        <v/>
      </c>
      <c r="J47" s="21">
        <f>IF($B47="","",IFERROR(VLOOKUP($B47,Parameter!$A$5:$D$10,4,FALSE),""))</f>
        <v/>
      </c>
      <c r="K47" s="22">
        <f>IF(OR($D47="",$F47="",$G47=""),"",IFERROR(($D47*(1-$G47))/$F47,""))</f>
        <v/>
      </c>
      <c r="L47" s="15">
        <f>IF(OR($E47="",$K47=""),"",IFERROR($E47/$K47+IF($H47="",0,$H47),""))</f>
        <v/>
      </c>
      <c r="M47" s="15">
        <f>IF(OR($L47="",$I47=""),"",IFERROR($L47/(1-$I47),""))</f>
        <v/>
      </c>
      <c r="N47" s="15">
        <f>IF(OR($M47="",$J47=""),"",IFERROR(CEILING($M47*(1+$J47),Parameter!$G$6),""))</f>
        <v/>
      </c>
      <c r="O47" s="19" t="n"/>
      <c r="P47" s="15">
        <f>IF(OR($O47="",$J47=""),"",IFERROR($O47/(1+$J47),""))</f>
        <v/>
      </c>
      <c r="Q47" s="15">
        <f>IF(OR($P47="",$L47=""),"",$P47-$L47)</f>
        <v/>
      </c>
      <c r="R47" s="21">
        <f>IF(OR($Q47="",$P47=""),"",IFERROR($Q47/$P47,""))</f>
        <v/>
      </c>
      <c r="S47" s="21">
        <f>IF(OR($R47="",$I47=""),"",$R47-$I47)</f>
        <v/>
      </c>
      <c r="T47" s="23">
        <f>IF($C47="","",IF(OR($B47="",$D47="",$E47="",$F47=""),"Basis fehlt",IF($O47="","Preis fehlt",IF($R47="","Prüfen",IF($S47&lt;-Parameter!$G$5,"Unter Ziel","Im Ziel")))))</f>
        <v/>
      </c>
      <c r="U47" s="18" t="n"/>
      <c r="V47" s="15">
        <f>IF(OR($U47="",$O47=""),"",$U47*$O47)</f>
        <v/>
      </c>
      <c r="W47" s="15">
        <f>IF(OR($U47="",$Q47=""),"",$U47*$Q47)</f>
        <v/>
      </c>
      <c r="X47">
        <f>IFERROR(INDEX(Parameter!$A$5:$A$10,ROW()-4),"")</f>
        <v/>
      </c>
    </row>
    <row r="48">
      <c r="A48" s="16" t="n"/>
      <c r="B48" s="16" t="n"/>
      <c r="C48" s="17" t="n"/>
      <c r="D48" s="18" t="n"/>
      <c r="E48" s="19" t="n"/>
      <c r="F48" s="20" t="n"/>
      <c r="G48" s="24">
        <f>IF($B48="","",IFERROR(VLOOKUP($B48,Parameter!$A$5:$D$10,2,FALSE),""))</f>
        <v/>
      </c>
      <c r="H48" s="19" t="n"/>
      <c r="I48" s="24">
        <f>IF($B48="","",IFERROR(VLOOKUP($B48,Parameter!$A$5:$D$10,3,FALSE),""))</f>
        <v/>
      </c>
      <c r="J48" s="24">
        <f>IF($B48="","",IFERROR(VLOOKUP($B48,Parameter!$A$5:$D$10,4,FALSE),""))</f>
        <v/>
      </c>
      <c r="K48" s="25">
        <f>IF(OR($D48="",$F48="",$G48=""),"",IFERROR(($D48*(1-$G48))/$F48,""))</f>
        <v/>
      </c>
      <c r="L48" s="14">
        <f>IF(OR($E48="",$K48=""),"",IFERROR($E48/$K48+IF($H48="",0,$H48),""))</f>
        <v/>
      </c>
      <c r="M48" s="14">
        <f>IF(OR($L48="",$I48=""),"",IFERROR($L48/(1-$I48),""))</f>
        <v/>
      </c>
      <c r="N48" s="14">
        <f>IF(OR($M48="",$J48=""),"",IFERROR(CEILING($M48*(1+$J48),Parameter!$G$6),""))</f>
        <v/>
      </c>
      <c r="O48" s="19" t="n"/>
      <c r="P48" s="14">
        <f>IF(OR($O48="",$J48=""),"",IFERROR($O48/(1+$J48),""))</f>
        <v/>
      </c>
      <c r="Q48" s="14">
        <f>IF(OR($P48="",$L48=""),"",$P48-$L48)</f>
        <v/>
      </c>
      <c r="R48" s="24">
        <f>IF(OR($Q48="",$P48=""),"",IFERROR($Q48/$P48,""))</f>
        <v/>
      </c>
      <c r="S48" s="24">
        <f>IF(OR($R48="",$I48=""),"",$R48-$I48)</f>
        <v/>
      </c>
      <c r="T48" s="26">
        <f>IF($C48="","",IF(OR($B48="",$D48="",$E48="",$F48=""),"Basis fehlt",IF($O48="","Preis fehlt",IF($R48="","Prüfen",IF($S48&lt;-Parameter!$G$5,"Unter Ziel","Im Ziel")))))</f>
        <v/>
      </c>
      <c r="U48" s="18" t="n"/>
      <c r="V48" s="14">
        <f>IF(OR($U48="",$O48=""),"",$U48*$O48)</f>
        <v/>
      </c>
      <c r="W48" s="14">
        <f>IF(OR($U48="",$Q48=""),"",$U48*$Q48)</f>
        <v/>
      </c>
      <c r="X48">
        <f>IFERROR(INDEX(Parameter!$A$5:$A$10,ROW()-4),"")</f>
        <v/>
      </c>
    </row>
    <row r="49">
      <c r="A49" s="16" t="n"/>
      <c r="B49" s="16" t="n"/>
      <c r="C49" s="17" t="n"/>
      <c r="D49" s="18" t="n"/>
      <c r="E49" s="19" t="n"/>
      <c r="F49" s="20" t="n"/>
      <c r="G49" s="21">
        <f>IF($B49="","",IFERROR(VLOOKUP($B49,Parameter!$A$5:$D$10,2,FALSE),""))</f>
        <v/>
      </c>
      <c r="H49" s="19" t="n"/>
      <c r="I49" s="21">
        <f>IF($B49="","",IFERROR(VLOOKUP($B49,Parameter!$A$5:$D$10,3,FALSE),""))</f>
        <v/>
      </c>
      <c r="J49" s="21">
        <f>IF($B49="","",IFERROR(VLOOKUP($B49,Parameter!$A$5:$D$10,4,FALSE),""))</f>
        <v/>
      </c>
      <c r="K49" s="22">
        <f>IF(OR($D49="",$F49="",$G49=""),"",IFERROR(($D49*(1-$G49))/$F49,""))</f>
        <v/>
      </c>
      <c r="L49" s="15">
        <f>IF(OR($E49="",$K49=""),"",IFERROR($E49/$K49+IF($H49="",0,$H49),""))</f>
        <v/>
      </c>
      <c r="M49" s="15">
        <f>IF(OR($L49="",$I49=""),"",IFERROR($L49/(1-$I49),""))</f>
        <v/>
      </c>
      <c r="N49" s="15">
        <f>IF(OR($M49="",$J49=""),"",IFERROR(CEILING($M49*(1+$J49),Parameter!$G$6),""))</f>
        <v/>
      </c>
      <c r="O49" s="19" t="n"/>
      <c r="P49" s="15">
        <f>IF(OR($O49="",$J49=""),"",IFERROR($O49/(1+$J49),""))</f>
        <v/>
      </c>
      <c r="Q49" s="15">
        <f>IF(OR($P49="",$L49=""),"",$P49-$L49)</f>
        <v/>
      </c>
      <c r="R49" s="21">
        <f>IF(OR($Q49="",$P49=""),"",IFERROR($Q49/$P49,""))</f>
        <v/>
      </c>
      <c r="S49" s="21">
        <f>IF(OR($R49="",$I49=""),"",$R49-$I49)</f>
        <v/>
      </c>
      <c r="T49" s="23">
        <f>IF($C49="","",IF(OR($B49="",$D49="",$E49="",$F49=""),"Basis fehlt",IF($O49="","Preis fehlt",IF($R49="","Prüfen",IF($S49&lt;-Parameter!$G$5,"Unter Ziel","Im Ziel")))))</f>
        <v/>
      </c>
      <c r="U49" s="18" t="n"/>
      <c r="V49" s="15">
        <f>IF(OR($U49="",$O49=""),"",$U49*$O49)</f>
        <v/>
      </c>
      <c r="W49" s="15">
        <f>IF(OR($U49="",$Q49=""),"",$U49*$Q49)</f>
        <v/>
      </c>
      <c r="X49">
        <f>IFERROR(INDEX(Parameter!$A$5:$A$10,ROW()-4),"")</f>
        <v/>
      </c>
    </row>
    <row r="50">
      <c r="A50" s="16" t="n"/>
      <c r="B50" s="16" t="n"/>
      <c r="C50" s="17" t="n"/>
      <c r="D50" s="18" t="n"/>
      <c r="E50" s="19" t="n"/>
      <c r="F50" s="20" t="n"/>
      <c r="G50" s="24">
        <f>IF($B50="","",IFERROR(VLOOKUP($B50,Parameter!$A$5:$D$10,2,FALSE),""))</f>
        <v/>
      </c>
      <c r="H50" s="19" t="n"/>
      <c r="I50" s="24">
        <f>IF($B50="","",IFERROR(VLOOKUP($B50,Parameter!$A$5:$D$10,3,FALSE),""))</f>
        <v/>
      </c>
      <c r="J50" s="24">
        <f>IF($B50="","",IFERROR(VLOOKUP($B50,Parameter!$A$5:$D$10,4,FALSE),""))</f>
        <v/>
      </c>
      <c r="K50" s="25">
        <f>IF(OR($D50="",$F50="",$G50=""),"",IFERROR(($D50*(1-$G50))/$F50,""))</f>
        <v/>
      </c>
      <c r="L50" s="14">
        <f>IF(OR($E50="",$K50=""),"",IFERROR($E50/$K50+IF($H50="",0,$H50),""))</f>
        <v/>
      </c>
      <c r="M50" s="14">
        <f>IF(OR($L50="",$I50=""),"",IFERROR($L50/(1-$I50),""))</f>
        <v/>
      </c>
      <c r="N50" s="14">
        <f>IF(OR($M50="",$J50=""),"",IFERROR(CEILING($M50*(1+$J50),Parameter!$G$6),""))</f>
        <v/>
      </c>
      <c r="O50" s="19" t="n"/>
      <c r="P50" s="14">
        <f>IF(OR($O50="",$J50=""),"",IFERROR($O50/(1+$J50),""))</f>
        <v/>
      </c>
      <c r="Q50" s="14">
        <f>IF(OR($P50="",$L50=""),"",$P50-$L50)</f>
        <v/>
      </c>
      <c r="R50" s="24">
        <f>IF(OR($Q50="",$P50=""),"",IFERROR($Q50/$P50,""))</f>
        <v/>
      </c>
      <c r="S50" s="24">
        <f>IF(OR($R50="",$I50=""),"",$R50-$I50)</f>
        <v/>
      </c>
      <c r="T50" s="26">
        <f>IF($C50="","",IF(OR($B50="",$D50="",$E50="",$F50=""),"Basis fehlt",IF($O50="","Preis fehlt",IF($R50="","Prüfen",IF($S50&lt;-Parameter!$G$5,"Unter Ziel","Im Ziel")))))</f>
        <v/>
      </c>
      <c r="U50" s="18" t="n"/>
      <c r="V50" s="14">
        <f>IF(OR($U50="",$O50=""),"",$U50*$O50)</f>
        <v/>
      </c>
      <c r="W50" s="14">
        <f>IF(OR($U50="",$Q50=""),"",$U50*$Q50)</f>
        <v/>
      </c>
      <c r="X50">
        <f>IFERROR(INDEX(Parameter!$A$5:$A$10,ROW()-4),"")</f>
        <v/>
      </c>
    </row>
    <row r="51">
      <c r="A51" s="16" t="n"/>
      <c r="B51" s="16" t="n"/>
      <c r="C51" s="17" t="n"/>
      <c r="D51" s="18" t="n"/>
      <c r="E51" s="19" t="n"/>
      <c r="F51" s="20" t="n"/>
      <c r="G51" s="21">
        <f>IF($B51="","",IFERROR(VLOOKUP($B51,Parameter!$A$5:$D$10,2,FALSE),""))</f>
        <v/>
      </c>
      <c r="H51" s="19" t="n"/>
      <c r="I51" s="21">
        <f>IF($B51="","",IFERROR(VLOOKUP($B51,Parameter!$A$5:$D$10,3,FALSE),""))</f>
        <v/>
      </c>
      <c r="J51" s="21">
        <f>IF($B51="","",IFERROR(VLOOKUP($B51,Parameter!$A$5:$D$10,4,FALSE),""))</f>
        <v/>
      </c>
      <c r="K51" s="22">
        <f>IF(OR($D51="",$F51="",$G51=""),"",IFERROR(($D51*(1-$G51))/$F51,""))</f>
        <v/>
      </c>
      <c r="L51" s="15">
        <f>IF(OR($E51="",$K51=""),"",IFERROR($E51/$K51+IF($H51="",0,$H51),""))</f>
        <v/>
      </c>
      <c r="M51" s="15">
        <f>IF(OR($L51="",$I51=""),"",IFERROR($L51/(1-$I51),""))</f>
        <v/>
      </c>
      <c r="N51" s="15">
        <f>IF(OR($M51="",$J51=""),"",IFERROR(CEILING($M51*(1+$J51),Parameter!$G$6),""))</f>
        <v/>
      </c>
      <c r="O51" s="19" t="n"/>
      <c r="P51" s="15">
        <f>IF(OR($O51="",$J51=""),"",IFERROR($O51/(1+$J51),""))</f>
        <v/>
      </c>
      <c r="Q51" s="15">
        <f>IF(OR($P51="",$L51=""),"",$P51-$L51)</f>
        <v/>
      </c>
      <c r="R51" s="21">
        <f>IF(OR($Q51="",$P51=""),"",IFERROR($Q51/$P51,""))</f>
        <v/>
      </c>
      <c r="S51" s="21">
        <f>IF(OR($R51="",$I51=""),"",$R51-$I51)</f>
        <v/>
      </c>
      <c r="T51" s="23">
        <f>IF($C51="","",IF(OR($B51="",$D51="",$E51="",$F51=""),"Basis fehlt",IF($O51="","Preis fehlt",IF($R51="","Prüfen",IF($S51&lt;-Parameter!$G$5,"Unter Ziel","Im Ziel")))))</f>
        <v/>
      </c>
      <c r="U51" s="18" t="n"/>
      <c r="V51" s="15">
        <f>IF(OR($U51="",$O51=""),"",$U51*$O51)</f>
        <v/>
      </c>
      <c r="W51" s="15">
        <f>IF(OR($U51="",$Q51=""),"",$U51*$Q51)</f>
        <v/>
      </c>
      <c r="X51">
        <f>IFERROR(INDEX(Parameter!$A$5:$A$10,ROW()-4),"")</f>
        <v/>
      </c>
    </row>
    <row r="52">
      <c r="A52" s="16" t="n"/>
      <c r="B52" s="16" t="n"/>
      <c r="C52" s="17" t="n"/>
      <c r="D52" s="18" t="n"/>
      <c r="E52" s="19" t="n"/>
      <c r="F52" s="20" t="n"/>
      <c r="G52" s="24">
        <f>IF($B52="","",IFERROR(VLOOKUP($B52,Parameter!$A$5:$D$10,2,FALSE),""))</f>
        <v/>
      </c>
      <c r="H52" s="19" t="n"/>
      <c r="I52" s="24">
        <f>IF($B52="","",IFERROR(VLOOKUP($B52,Parameter!$A$5:$D$10,3,FALSE),""))</f>
        <v/>
      </c>
      <c r="J52" s="24">
        <f>IF($B52="","",IFERROR(VLOOKUP($B52,Parameter!$A$5:$D$10,4,FALSE),""))</f>
        <v/>
      </c>
      <c r="K52" s="25">
        <f>IF(OR($D52="",$F52="",$G52=""),"",IFERROR(($D52*(1-$G52))/$F52,""))</f>
        <v/>
      </c>
      <c r="L52" s="14">
        <f>IF(OR($E52="",$K52=""),"",IFERROR($E52/$K52+IF($H52="",0,$H52),""))</f>
        <v/>
      </c>
      <c r="M52" s="14">
        <f>IF(OR($L52="",$I52=""),"",IFERROR($L52/(1-$I52),""))</f>
        <v/>
      </c>
      <c r="N52" s="14">
        <f>IF(OR($M52="",$J52=""),"",IFERROR(CEILING($M52*(1+$J52),Parameter!$G$6),""))</f>
        <v/>
      </c>
      <c r="O52" s="19" t="n"/>
      <c r="P52" s="14">
        <f>IF(OR($O52="",$J52=""),"",IFERROR($O52/(1+$J52),""))</f>
        <v/>
      </c>
      <c r="Q52" s="14">
        <f>IF(OR($P52="",$L52=""),"",$P52-$L52)</f>
        <v/>
      </c>
      <c r="R52" s="24">
        <f>IF(OR($Q52="",$P52=""),"",IFERROR($Q52/$P52,""))</f>
        <v/>
      </c>
      <c r="S52" s="24">
        <f>IF(OR($R52="",$I52=""),"",$R52-$I52)</f>
        <v/>
      </c>
      <c r="T52" s="26">
        <f>IF($C52="","",IF(OR($B52="",$D52="",$E52="",$F52=""),"Basis fehlt",IF($O52="","Preis fehlt",IF($R52="","Prüfen",IF($S52&lt;-Parameter!$G$5,"Unter Ziel","Im Ziel")))))</f>
        <v/>
      </c>
      <c r="U52" s="18" t="n"/>
      <c r="V52" s="14">
        <f>IF(OR($U52="",$O52=""),"",$U52*$O52)</f>
        <v/>
      </c>
      <c r="W52" s="14">
        <f>IF(OR($U52="",$Q52=""),"",$U52*$Q52)</f>
        <v/>
      </c>
      <c r="X52">
        <f>IFERROR(INDEX(Parameter!$A$5:$A$10,ROW()-4),"")</f>
        <v/>
      </c>
    </row>
    <row r="53">
      <c r="A53" s="16" t="n"/>
      <c r="B53" s="16" t="n"/>
      <c r="C53" s="17" t="n"/>
      <c r="D53" s="18" t="n"/>
      <c r="E53" s="19" t="n"/>
      <c r="F53" s="20" t="n"/>
      <c r="G53" s="21">
        <f>IF($B53="","",IFERROR(VLOOKUP($B53,Parameter!$A$5:$D$10,2,FALSE),""))</f>
        <v/>
      </c>
      <c r="H53" s="19" t="n"/>
      <c r="I53" s="21">
        <f>IF($B53="","",IFERROR(VLOOKUP($B53,Parameter!$A$5:$D$10,3,FALSE),""))</f>
        <v/>
      </c>
      <c r="J53" s="21">
        <f>IF($B53="","",IFERROR(VLOOKUP($B53,Parameter!$A$5:$D$10,4,FALSE),""))</f>
        <v/>
      </c>
      <c r="K53" s="22">
        <f>IF(OR($D53="",$F53="",$G53=""),"",IFERROR(($D53*(1-$G53))/$F53,""))</f>
        <v/>
      </c>
      <c r="L53" s="15">
        <f>IF(OR($E53="",$K53=""),"",IFERROR($E53/$K53+IF($H53="",0,$H53),""))</f>
        <v/>
      </c>
      <c r="M53" s="15">
        <f>IF(OR($L53="",$I53=""),"",IFERROR($L53/(1-$I53),""))</f>
        <v/>
      </c>
      <c r="N53" s="15">
        <f>IF(OR($M53="",$J53=""),"",IFERROR(CEILING($M53*(1+$J53),Parameter!$G$6),""))</f>
        <v/>
      </c>
      <c r="O53" s="19" t="n"/>
      <c r="P53" s="15">
        <f>IF(OR($O53="",$J53=""),"",IFERROR($O53/(1+$J53),""))</f>
        <v/>
      </c>
      <c r="Q53" s="15">
        <f>IF(OR($P53="",$L53=""),"",$P53-$L53)</f>
        <v/>
      </c>
      <c r="R53" s="21">
        <f>IF(OR($Q53="",$P53=""),"",IFERROR($Q53/$P53,""))</f>
        <v/>
      </c>
      <c r="S53" s="21">
        <f>IF(OR($R53="",$I53=""),"",$R53-$I53)</f>
        <v/>
      </c>
      <c r="T53" s="23">
        <f>IF($C53="","",IF(OR($B53="",$D53="",$E53="",$F53=""),"Basis fehlt",IF($O53="","Preis fehlt",IF($R53="","Prüfen",IF($S53&lt;-Parameter!$G$5,"Unter Ziel","Im Ziel")))))</f>
        <v/>
      </c>
      <c r="U53" s="18" t="n"/>
      <c r="V53" s="15">
        <f>IF(OR($U53="",$O53=""),"",$U53*$O53)</f>
        <v/>
      </c>
      <c r="W53" s="15">
        <f>IF(OR($U53="",$Q53=""),"",$U53*$Q53)</f>
        <v/>
      </c>
      <c r="X53">
        <f>IFERROR(INDEX(Parameter!$A$5:$A$10,ROW()-4),"")</f>
        <v/>
      </c>
    </row>
    <row r="54">
      <c r="A54" s="16" t="n"/>
      <c r="B54" s="16" t="n"/>
      <c r="C54" s="17" t="n"/>
      <c r="D54" s="18" t="n"/>
      <c r="E54" s="19" t="n"/>
      <c r="F54" s="20" t="n"/>
      <c r="G54" s="24">
        <f>IF($B54="","",IFERROR(VLOOKUP($B54,Parameter!$A$5:$D$10,2,FALSE),""))</f>
        <v/>
      </c>
      <c r="H54" s="19" t="n"/>
      <c r="I54" s="24">
        <f>IF($B54="","",IFERROR(VLOOKUP($B54,Parameter!$A$5:$D$10,3,FALSE),""))</f>
        <v/>
      </c>
      <c r="J54" s="24">
        <f>IF($B54="","",IFERROR(VLOOKUP($B54,Parameter!$A$5:$D$10,4,FALSE),""))</f>
        <v/>
      </c>
      <c r="K54" s="25">
        <f>IF(OR($D54="",$F54="",$G54=""),"",IFERROR(($D54*(1-$G54))/$F54,""))</f>
        <v/>
      </c>
      <c r="L54" s="14">
        <f>IF(OR($E54="",$K54=""),"",IFERROR($E54/$K54+IF($H54="",0,$H54),""))</f>
        <v/>
      </c>
      <c r="M54" s="14">
        <f>IF(OR($L54="",$I54=""),"",IFERROR($L54/(1-$I54),""))</f>
        <v/>
      </c>
      <c r="N54" s="14">
        <f>IF(OR($M54="",$J54=""),"",IFERROR(CEILING($M54*(1+$J54),Parameter!$G$6),""))</f>
        <v/>
      </c>
      <c r="O54" s="19" t="n"/>
      <c r="P54" s="14">
        <f>IF(OR($O54="",$J54=""),"",IFERROR($O54/(1+$J54),""))</f>
        <v/>
      </c>
      <c r="Q54" s="14">
        <f>IF(OR($P54="",$L54=""),"",$P54-$L54)</f>
        <v/>
      </c>
      <c r="R54" s="24">
        <f>IF(OR($Q54="",$P54=""),"",IFERROR($Q54/$P54,""))</f>
        <v/>
      </c>
      <c r="S54" s="24">
        <f>IF(OR($R54="",$I54=""),"",$R54-$I54)</f>
        <v/>
      </c>
      <c r="T54" s="26">
        <f>IF($C54="","",IF(OR($B54="",$D54="",$E54="",$F54=""),"Basis fehlt",IF($O54="","Preis fehlt",IF($R54="","Prüfen",IF($S54&lt;-Parameter!$G$5,"Unter Ziel","Im Ziel")))))</f>
        <v/>
      </c>
      <c r="U54" s="18" t="n"/>
      <c r="V54" s="14">
        <f>IF(OR($U54="",$O54=""),"",$U54*$O54)</f>
        <v/>
      </c>
      <c r="W54" s="14">
        <f>IF(OR($U54="",$Q54=""),"",$U54*$Q54)</f>
        <v/>
      </c>
      <c r="X54">
        <f>IFERROR(INDEX(Parameter!$A$5:$A$10,ROW()-4),"")</f>
        <v/>
      </c>
    </row>
    <row r="55">
      <c r="A55" s="16" t="n"/>
      <c r="B55" s="16" t="n"/>
      <c r="C55" s="17" t="n"/>
      <c r="D55" s="18" t="n"/>
      <c r="E55" s="19" t="n"/>
      <c r="F55" s="20" t="n"/>
      <c r="G55" s="21">
        <f>IF($B55="","",IFERROR(VLOOKUP($B55,Parameter!$A$5:$D$10,2,FALSE),""))</f>
        <v/>
      </c>
      <c r="H55" s="19" t="n"/>
      <c r="I55" s="21">
        <f>IF($B55="","",IFERROR(VLOOKUP($B55,Parameter!$A$5:$D$10,3,FALSE),""))</f>
        <v/>
      </c>
      <c r="J55" s="21">
        <f>IF($B55="","",IFERROR(VLOOKUP($B55,Parameter!$A$5:$D$10,4,FALSE),""))</f>
        <v/>
      </c>
      <c r="K55" s="22">
        <f>IF(OR($D55="",$F55="",$G55=""),"",IFERROR(($D55*(1-$G55))/$F55,""))</f>
        <v/>
      </c>
      <c r="L55" s="15">
        <f>IF(OR($E55="",$K55=""),"",IFERROR($E55/$K55+IF($H55="",0,$H55),""))</f>
        <v/>
      </c>
      <c r="M55" s="15">
        <f>IF(OR($L55="",$I55=""),"",IFERROR($L55/(1-$I55),""))</f>
        <v/>
      </c>
      <c r="N55" s="15">
        <f>IF(OR($M55="",$J55=""),"",IFERROR(CEILING($M55*(1+$J55),Parameter!$G$6),""))</f>
        <v/>
      </c>
      <c r="O55" s="19" t="n"/>
      <c r="P55" s="15">
        <f>IF(OR($O55="",$J55=""),"",IFERROR($O55/(1+$J55),""))</f>
        <v/>
      </c>
      <c r="Q55" s="15">
        <f>IF(OR($P55="",$L55=""),"",$P55-$L55)</f>
        <v/>
      </c>
      <c r="R55" s="21">
        <f>IF(OR($Q55="",$P55=""),"",IFERROR($Q55/$P55,""))</f>
        <v/>
      </c>
      <c r="S55" s="21">
        <f>IF(OR($R55="",$I55=""),"",$R55-$I55)</f>
        <v/>
      </c>
      <c r="T55" s="23">
        <f>IF($C55="","",IF(OR($B55="",$D55="",$E55="",$F55=""),"Basis fehlt",IF($O55="","Preis fehlt",IF($R55="","Prüfen",IF($S55&lt;-Parameter!$G$5,"Unter Ziel","Im Ziel")))))</f>
        <v/>
      </c>
      <c r="U55" s="18" t="n"/>
      <c r="V55" s="15">
        <f>IF(OR($U55="",$O55=""),"",$U55*$O55)</f>
        <v/>
      </c>
      <c r="W55" s="15">
        <f>IF(OR($U55="",$Q55=""),"",$U55*$Q55)</f>
        <v/>
      </c>
      <c r="X55">
        <f>IFERROR(INDEX(Parameter!$A$5:$A$10,ROW()-4),"")</f>
        <v/>
      </c>
    </row>
    <row r="56">
      <c r="A56" s="16" t="n"/>
      <c r="B56" s="16" t="n"/>
      <c r="C56" s="17" t="n"/>
      <c r="D56" s="18" t="n"/>
      <c r="E56" s="19" t="n"/>
      <c r="F56" s="20" t="n"/>
      <c r="G56" s="24">
        <f>IF($B56="","",IFERROR(VLOOKUP($B56,Parameter!$A$5:$D$10,2,FALSE),""))</f>
        <v/>
      </c>
      <c r="H56" s="19" t="n"/>
      <c r="I56" s="24">
        <f>IF($B56="","",IFERROR(VLOOKUP($B56,Parameter!$A$5:$D$10,3,FALSE),""))</f>
        <v/>
      </c>
      <c r="J56" s="24">
        <f>IF($B56="","",IFERROR(VLOOKUP($B56,Parameter!$A$5:$D$10,4,FALSE),""))</f>
        <v/>
      </c>
      <c r="K56" s="25">
        <f>IF(OR($D56="",$F56="",$G56=""),"",IFERROR(($D56*(1-$G56))/$F56,""))</f>
        <v/>
      </c>
      <c r="L56" s="14">
        <f>IF(OR($E56="",$K56=""),"",IFERROR($E56/$K56+IF($H56="",0,$H56),""))</f>
        <v/>
      </c>
      <c r="M56" s="14">
        <f>IF(OR($L56="",$I56=""),"",IFERROR($L56/(1-$I56),""))</f>
        <v/>
      </c>
      <c r="N56" s="14">
        <f>IF(OR($M56="",$J56=""),"",IFERROR(CEILING($M56*(1+$J56),Parameter!$G$6),""))</f>
        <v/>
      </c>
      <c r="O56" s="19" t="n"/>
      <c r="P56" s="14">
        <f>IF(OR($O56="",$J56=""),"",IFERROR($O56/(1+$J56),""))</f>
        <v/>
      </c>
      <c r="Q56" s="14">
        <f>IF(OR($P56="",$L56=""),"",$P56-$L56)</f>
        <v/>
      </c>
      <c r="R56" s="24">
        <f>IF(OR($Q56="",$P56=""),"",IFERROR($Q56/$P56,""))</f>
        <v/>
      </c>
      <c r="S56" s="24">
        <f>IF(OR($R56="",$I56=""),"",$R56-$I56)</f>
        <v/>
      </c>
      <c r="T56" s="26">
        <f>IF($C56="","",IF(OR($B56="",$D56="",$E56="",$F56=""),"Basis fehlt",IF($O56="","Preis fehlt",IF($R56="","Prüfen",IF($S56&lt;-Parameter!$G$5,"Unter Ziel","Im Ziel")))))</f>
        <v/>
      </c>
      <c r="U56" s="18" t="n"/>
      <c r="V56" s="14">
        <f>IF(OR($U56="",$O56=""),"",$U56*$O56)</f>
        <v/>
      </c>
      <c r="W56" s="14">
        <f>IF(OR($U56="",$Q56=""),"",$U56*$Q56)</f>
        <v/>
      </c>
      <c r="X56">
        <f>IFERROR(INDEX(Parameter!$A$5:$A$10,ROW()-4),"")</f>
        <v/>
      </c>
    </row>
    <row r="57">
      <c r="A57" s="16" t="n"/>
      <c r="B57" s="16" t="n"/>
      <c r="C57" s="17" t="n"/>
      <c r="D57" s="18" t="n"/>
      <c r="E57" s="19" t="n"/>
      <c r="F57" s="20" t="n"/>
      <c r="G57" s="21">
        <f>IF($B57="","",IFERROR(VLOOKUP($B57,Parameter!$A$5:$D$10,2,FALSE),""))</f>
        <v/>
      </c>
      <c r="H57" s="19" t="n"/>
      <c r="I57" s="21">
        <f>IF($B57="","",IFERROR(VLOOKUP($B57,Parameter!$A$5:$D$10,3,FALSE),""))</f>
        <v/>
      </c>
      <c r="J57" s="21">
        <f>IF($B57="","",IFERROR(VLOOKUP($B57,Parameter!$A$5:$D$10,4,FALSE),""))</f>
        <v/>
      </c>
      <c r="K57" s="22">
        <f>IF(OR($D57="",$F57="",$G57=""),"",IFERROR(($D57*(1-$G57))/$F57,""))</f>
        <v/>
      </c>
      <c r="L57" s="15">
        <f>IF(OR($E57="",$K57=""),"",IFERROR($E57/$K57+IF($H57="",0,$H57),""))</f>
        <v/>
      </c>
      <c r="M57" s="15">
        <f>IF(OR($L57="",$I57=""),"",IFERROR($L57/(1-$I57),""))</f>
        <v/>
      </c>
      <c r="N57" s="15">
        <f>IF(OR($M57="",$J57=""),"",IFERROR(CEILING($M57*(1+$J57),Parameter!$G$6),""))</f>
        <v/>
      </c>
      <c r="O57" s="19" t="n"/>
      <c r="P57" s="15">
        <f>IF(OR($O57="",$J57=""),"",IFERROR($O57/(1+$J57),""))</f>
        <v/>
      </c>
      <c r="Q57" s="15">
        <f>IF(OR($P57="",$L57=""),"",$P57-$L57)</f>
        <v/>
      </c>
      <c r="R57" s="21">
        <f>IF(OR($Q57="",$P57=""),"",IFERROR($Q57/$P57,""))</f>
        <v/>
      </c>
      <c r="S57" s="21">
        <f>IF(OR($R57="",$I57=""),"",$R57-$I57)</f>
        <v/>
      </c>
      <c r="T57" s="23">
        <f>IF($C57="","",IF(OR($B57="",$D57="",$E57="",$F57=""),"Basis fehlt",IF($O57="","Preis fehlt",IF($R57="","Prüfen",IF($S57&lt;-Parameter!$G$5,"Unter Ziel","Im Ziel")))))</f>
        <v/>
      </c>
      <c r="U57" s="18" t="n"/>
      <c r="V57" s="15">
        <f>IF(OR($U57="",$O57=""),"",$U57*$O57)</f>
        <v/>
      </c>
      <c r="W57" s="15">
        <f>IF(OR($U57="",$Q57=""),"",$U57*$Q57)</f>
        <v/>
      </c>
      <c r="X57">
        <f>IFERROR(INDEX(Parameter!$A$5:$A$10,ROW()-4),"")</f>
        <v/>
      </c>
    </row>
    <row r="58">
      <c r="A58" s="16" t="n"/>
      <c r="B58" s="16" t="n"/>
      <c r="C58" s="17" t="n"/>
      <c r="D58" s="18" t="n"/>
      <c r="E58" s="19" t="n"/>
      <c r="F58" s="20" t="n"/>
      <c r="G58" s="24">
        <f>IF($B58="","",IFERROR(VLOOKUP($B58,Parameter!$A$5:$D$10,2,FALSE),""))</f>
        <v/>
      </c>
      <c r="H58" s="19" t="n"/>
      <c r="I58" s="24">
        <f>IF($B58="","",IFERROR(VLOOKUP($B58,Parameter!$A$5:$D$10,3,FALSE),""))</f>
        <v/>
      </c>
      <c r="J58" s="24">
        <f>IF($B58="","",IFERROR(VLOOKUP($B58,Parameter!$A$5:$D$10,4,FALSE),""))</f>
        <v/>
      </c>
      <c r="K58" s="25">
        <f>IF(OR($D58="",$F58="",$G58=""),"",IFERROR(($D58*(1-$G58))/$F58,""))</f>
        <v/>
      </c>
      <c r="L58" s="14">
        <f>IF(OR($E58="",$K58=""),"",IFERROR($E58/$K58+IF($H58="",0,$H58),""))</f>
        <v/>
      </c>
      <c r="M58" s="14">
        <f>IF(OR($L58="",$I58=""),"",IFERROR($L58/(1-$I58),""))</f>
        <v/>
      </c>
      <c r="N58" s="14">
        <f>IF(OR($M58="",$J58=""),"",IFERROR(CEILING($M58*(1+$J58),Parameter!$G$6),""))</f>
        <v/>
      </c>
      <c r="O58" s="19" t="n"/>
      <c r="P58" s="14">
        <f>IF(OR($O58="",$J58=""),"",IFERROR($O58/(1+$J58),""))</f>
        <v/>
      </c>
      <c r="Q58" s="14">
        <f>IF(OR($P58="",$L58=""),"",$P58-$L58)</f>
        <v/>
      </c>
      <c r="R58" s="24">
        <f>IF(OR($Q58="",$P58=""),"",IFERROR($Q58/$P58,""))</f>
        <v/>
      </c>
      <c r="S58" s="24">
        <f>IF(OR($R58="",$I58=""),"",$R58-$I58)</f>
        <v/>
      </c>
      <c r="T58" s="26">
        <f>IF($C58="","",IF(OR($B58="",$D58="",$E58="",$F58=""),"Basis fehlt",IF($O58="","Preis fehlt",IF($R58="","Prüfen",IF($S58&lt;-Parameter!$G$5,"Unter Ziel","Im Ziel")))))</f>
        <v/>
      </c>
      <c r="U58" s="18" t="n"/>
      <c r="V58" s="14">
        <f>IF(OR($U58="",$O58=""),"",$U58*$O58)</f>
        <v/>
      </c>
      <c r="W58" s="14">
        <f>IF(OR($U58="",$Q58=""),"",$U58*$Q58)</f>
        <v/>
      </c>
      <c r="X58">
        <f>IFERROR(INDEX(Parameter!$A$5:$A$10,ROW()-4),"")</f>
        <v/>
      </c>
    </row>
    <row r="59">
      <c r="A59" s="16" t="n"/>
      <c r="B59" s="16" t="n"/>
      <c r="C59" s="17" t="n"/>
      <c r="D59" s="18" t="n"/>
      <c r="E59" s="19" t="n"/>
      <c r="F59" s="20" t="n"/>
      <c r="G59" s="21">
        <f>IF($B59="","",IFERROR(VLOOKUP($B59,Parameter!$A$5:$D$10,2,FALSE),""))</f>
        <v/>
      </c>
      <c r="H59" s="19" t="n"/>
      <c r="I59" s="21">
        <f>IF($B59="","",IFERROR(VLOOKUP($B59,Parameter!$A$5:$D$10,3,FALSE),""))</f>
        <v/>
      </c>
      <c r="J59" s="21">
        <f>IF($B59="","",IFERROR(VLOOKUP($B59,Parameter!$A$5:$D$10,4,FALSE),""))</f>
        <v/>
      </c>
      <c r="K59" s="22">
        <f>IF(OR($D59="",$F59="",$G59=""),"",IFERROR(($D59*(1-$G59))/$F59,""))</f>
        <v/>
      </c>
      <c r="L59" s="15">
        <f>IF(OR($E59="",$K59=""),"",IFERROR($E59/$K59+IF($H59="",0,$H59),""))</f>
        <v/>
      </c>
      <c r="M59" s="15">
        <f>IF(OR($L59="",$I59=""),"",IFERROR($L59/(1-$I59),""))</f>
        <v/>
      </c>
      <c r="N59" s="15">
        <f>IF(OR($M59="",$J59=""),"",IFERROR(CEILING($M59*(1+$J59),Parameter!$G$6),""))</f>
        <v/>
      </c>
      <c r="O59" s="19" t="n"/>
      <c r="P59" s="15">
        <f>IF(OR($O59="",$J59=""),"",IFERROR($O59/(1+$J59),""))</f>
        <v/>
      </c>
      <c r="Q59" s="15">
        <f>IF(OR($P59="",$L59=""),"",$P59-$L59)</f>
        <v/>
      </c>
      <c r="R59" s="21">
        <f>IF(OR($Q59="",$P59=""),"",IFERROR($Q59/$P59,""))</f>
        <v/>
      </c>
      <c r="S59" s="21">
        <f>IF(OR($R59="",$I59=""),"",$R59-$I59)</f>
        <v/>
      </c>
      <c r="T59" s="23">
        <f>IF($C59="","",IF(OR($B59="",$D59="",$E59="",$F59=""),"Basis fehlt",IF($O59="","Preis fehlt",IF($R59="","Prüfen",IF($S59&lt;-Parameter!$G$5,"Unter Ziel","Im Ziel")))))</f>
        <v/>
      </c>
      <c r="U59" s="18" t="n"/>
      <c r="V59" s="15">
        <f>IF(OR($U59="",$O59=""),"",$U59*$O59)</f>
        <v/>
      </c>
      <c r="W59" s="15">
        <f>IF(OR($U59="",$Q59=""),"",$U59*$Q59)</f>
        <v/>
      </c>
      <c r="X59">
        <f>IFERROR(INDEX(Parameter!$A$5:$A$10,ROW()-4),"")</f>
        <v/>
      </c>
    </row>
    <row r="60">
      <c r="A60" s="16" t="n"/>
      <c r="B60" s="16" t="n"/>
      <c r="C60" s="17" t="n"/>
      <c r="D60" s="18" t="n"/>
      <c r="E60" s="19" t="n"/>
      <c r="F60" s="20" t="n"/>
      <c r="G60" s="24">
        <f>IF($B60="","",IFERROR(VLOOKUP($B60,Parameter!$A$5:$D$10,2,FALSE),""))</f>
        <v/>
      </c>
      <c r="H60" s="19" t="n"/>
      <c r="I60" s="24">
        <f>IF($B60="","",IFERROR(VLOOKUP($B60,Parameter!$A$5:$D$10,3,FALSE),""))</f>
        <v/>
      </c>
      <c r="J60" s="24">
        <f>IF($B60="","",IFERROR(VLOOKUP($B60,Parameter!$A$5:$D$10,4,FALSE),""))</f>
        <v/>
      </c>
      <c r="K60" s="25">
        <f>IF(OR($D60="",$F60="",$G60=""),"",IFERROR(($D60*(1-$G60))/$F60,""))</f>
        <v/>
      </c>
      <c r="L60" s="14">
        <f>IF(OR($E60="",$K60=""),"",IFERROR($E60/$K60+IF($H60="",0,$H60),""))</f>
        <v/>
      </c>
      <c r="M60" s="14">
        <f>IF(OR($L60="",$I60=""),"",IFERROR($L60/(1-$I60),""))</f>
        <v/>
      </c>
      <c r="N60" s="14">
        <f>IF(OR($M60="",$J60=""),"",IFERROR(CEILING($M60*(1+$J60),Parameter!$G$6),""))</f>
        <v/>
      </c>
      <c r="O60" s="19" t="n"/>
      <c r="P60" s="14">
        <f>IF(OR($O60="",$J60=""),"",IFERROR($O60/(1+$J60),""))</f>
        <v/>
      </c>
      <c r="Q60" s="14">
        <f>IF(OR($P60="",$L60=""),"",$P60-$L60)</f>
        <v/>
      </c>
      <c r="R60" s="24">
        <f>IF(OR($Q60="",$P60=""),"",IFERROR($Q60/$P60,""))</f>
        <v/>
      </c>
      <c r="S60" s="24">
        <f>IF(OR($R60="",$I60=""),"",$R60-$I60)</f>
        <v/>
      </c>
      <c r="T60" s="26">
        <f>IF($C60="","",IF(OR($B60="",$D60="",$E60="",$F60=""),"Basis fehlt",IF($O60="","Preis fehlt",IF($R60="","Prüfen",IF($S60&lt;-Parameter!$G$5,"Unter Ziel","Im Ziel")))))</f>
        <v/>
      </c>
      <c r="U60" s="18" t="n"/>
      <c r="V60" s="14">
        <f>IF(OR($U60="",$O60=""),"",$U60*$O60)</f>
        <v/>
      </c>
      <c r="W60" s="14">
        <f>IF(OR($U60="",$Q60=""),"",$U60*$Q60)</f>
        <v/>
      </c>
      <c r="X60">
        <f>IFERROR(INDEX(Parameter!$A$5:$A$10,ROW()-4),"")</f>
        <v/>
      </c>
    </row>
    <row r="61">
      <c r="A61" s="16" t="n"/>
      <c r="B61" s="16" t="n"/>
      <c r="C61" s="17" t="n"/>
      <c r="D61" s="18" t="n"/>
      <c r="E61" s="19" t="n"/>
      <c r="F61" s="20" t="n"/>
      <c r="G61" s="21">
        <f>IF($B61="","",IFERROR(VLOOKUP($B61,Parameter!$A$5:$D$10,2,FALSE),""))</f>
        <v/>
      </c>
      <c r="H61" s="19" t="n"/>
      <c r="I61" s="21">
        <f>IF($B61="","",IFERROR(VLOOKUP($B61,Parameter!$A$5:$D$10,3,FALSE),""))</f>
        <v/>
      </c>
      <c r="J61" s="21">
        <f>IF($B61="","",IFERROR(VLOOKUP($B61,Parameter!$A$5:$D$10,4,FALSE),""))</f>
        <v/>
      </c>
      <c r="K61" s="22">
        <f>IF(OR($D61="",$F61="",$G61=""),"",IFERROR(($D61*(1-$G61))/$F61,""))</f>
        <v/>
      </c>
      <c r="L61" s="15">
        <f>IF(OR($E61="",$K61=""),"",IFERROR($E61/$K61+IF($H61="",0,$H61),""))</f>
        <v/>
      </c>
      <c r="M61" s="15">
        <f>IF(OR($L61="",$I61=""),"",IFERROR($L61/(1-$I61),""))</f>
        <v/>
      </c>
      <c r="N61" s="15">
        <f>IF(OR($M61="",$J61=""),"",IFERROR(CEILING($M61*(1+$J61),Parameter!$G$6),""))</f>
        <v/>
      </c>
      <c r="O61" s="19" t="n"/>
      <c r="P61" s="15">
        <f>IF(OR($O61="",$J61=""),"",IFERROR($O61/(1+$J61),""))</f>
        <v/>
      </c>
      <c r="Q61" s="15">
        <f>IF(OR($P61="",$L61=""),"",$P61-$L61)</f>
        <v/>
      </c>
      <c r="R61" s="21">
        <f>IF(OR($Q61="",$P61=""),"",IFERROR($Q61/$P61,""))</f>
        <v/>
      </c>
      <c r="S61" s="21">
        <f>IF(OR($R61="",$I61=""),"",$R61-$I61)</f>
        <v/>
      </c>
      <c r="T61" s="23">
        <f>IF($C61="","",IF(OR($B61="",$D61="",$E61="",$F61=""),"Basis fehlt",IF($O61="","Preis fehlt",IF($R61="","Prüfen",IF($S61&lt;-Parameter!$G$5,"Unter Ziel","Im Ziel")))))</f>
        <v/>
      </c>
      <c r="U61" s="18" t="n"/>
      <c r="V61" s="15">
        <f>IF(OR($U61="",$O61=""),"",$U61*$O61)</f>
        <v/>
      </c>
      <c r="W61" s="15">
        <f>IF(OR($U61="",$Q61=""),"",$U61*$Q61)</f>
        <v/>
      </c>
      <c r="X61">
        <f>IFERROR(INDEX(Parameter!$A$5:$A$10,ROW()-4),"")</f>
        <v/>
      </c>
    </row>
    <row r="62">
      <c r="A62" s="16" t="n"/>
      <c r="B62" s="16" t="n"/>
      <c r="C62" s="17" t="n"/>
      <c r="D62" s="18" t="n"/>
      <c r="E62" s="19" t="n"/>
      <c r="F62" s="20" t="n"/>
      <c r="G62" s="24">
        <f>IF($B62="","",IFERROR(VLOOKUP($B62,Parameter!$A$5:$D$10,2,FALSE),""))</f>
        <v/>
      </c>
      <c r="H62" s="19" t="n"/>
      <c r="I62" s="24">
        <f>IF($B62="","",IFERROR(VLOOKUP($B62,Parameter!$A$5:$D$10,3,FALSE),""))</f>
        <v/>
      </c>
      <c r="J62" s="24">
        <f>IF($B62="","",IFERROR(VLOOKUP($B62,Parameter!$A$5:$D$10,4,FALSE),""))</f>
        <v/>
      </c>
      <c r="K62" s="25">
        <f>IF(OR($D62="",$F62="",$G62=""),"",IFERROR(($D62*(1-$G62))/$F62,""))</f>
        <v/>
      </c>
      <c r="L62" s="14">
        <f>IF(OR($E62="",$K62=""),"",IFERROR($E62/$K62+IF($H62="",0,$H62),""))</f>
        <v/>
      </c>
      <c r="M62" s="14">
        <f>IF(OR($L62="",$I62=""),"",IFERROR($L62/(1-$I62),""))</f>
        <v/>
      </c>
      <c r="N62" s="14">
        <f>IF(OR($M62="",$J62=""),"",IFERROR(CEILING($M62*(1+$J62),Parameter!$G$6),""))</f>
        <v/>
      </c>
      <c r="O62" s="19" t="n"/>
      <c r="P62" s="14">
        <f>IF(OR($O62="",$J62=""),"",IFERROR($O62/(1+$J62),""))</f>
        <v/>
      </c>
      <c r="Q62" s="14">
        <f>IF(OR($P62="",$L62=""),"",$P62-$L62)</f>
        <v/>
      </c>
      <c r="R62" s="24">
        <f>IF(OR($Q62="",$P62=""),"",IFERROR($Q62/$P62,""))</f>
        <v/>
      </c>
      <c r="S62" s="24">
        <f>IF(OR($R62="",$I62=""),"",$R62-$I62)</f>
        <v/>
      </c>
      <c r="T62" s="26">
        <f>IF($C62="","",IF(OR($B62="",$D62="",$E62="",$F62=""),"Basis fehlt",IF($O62="","Preis fehlt",IF($R62="","Prüfen",IF($S62&lt;-Parameter!$G$5,"Unter Ziel","Im Ziel")))))</f>
        <v/>
      </c>
      <c r="U62" s="18" t="n"/>
      <c r="V62" s="14">
        <f>IF(OR($U62="",$O62=""),"",$U62*$O62)</f>
        <v/>
      </c>
      <c r="W62" s="14">
        <f>IF(OR($U62="",$Q62=""),"",$U62*$Q62)</f>
        <v/>
      </c>
      <c r="X62">
        <f>IFERROR(INDEX(Parameter!$A$5:$A$10,ROW()-4),"")</f>
        <v/>
      </c>
    </row>
    <row r="63">
      <c r="A63" s="16" t="n"/>
      <c r="B63" s="16" t="n"/>
      <c r="C63" s="17" t="n"/>
      <c r="D63" s="18" t="n"/>
      <c r="E63" s="19" t="n"/>
      <c r="F63" s="20" t="n"/>
      <c r="G63" s="21">
        <f>IF($B63="","",IFERROR(VLOOKUP($B63,Parameter!$A$5:$D$10,2,FALSE),""))</f>
        <v/>
      </c>
      <c r="H63" s="19" t="n"/>
      <c r="I63" s="21">
        <f>IF($B63="","",IFERROR(VLOOKUP($B63,Parameter!$A$5:$D$10,3,FALSE),""))</f>
        <v/>
      </c>
      <c r="J63" s="21">
        <f>IF($B63="","",IFERROR(VLOOKUP($B63,Parameter!$A$5:$D$10,4,FALSE),""))</f>
        <v/>
      </c>
      <c r="K63" s="22">
        <f>IF(OR($D63="",$F63="",$G63=""),"",IFERROR(($D63*(1-$G63))/$F63,""))</f>
        <v/>
      </c>
      <c r="L63" s="15">
        <f>IF(OR($E63="",$K63=""),"",IFERROR($E63/$K63+IF($H63="",0,$H63),""))</f>
        <v/>
      </c>
      <c r="M63" s="15">
        <f>IF(OR($L63="",$I63=""),"",IFERROR($L63/(1-$I63),""))</f>
        <v/>
      </c>
      <c r="N63" s="15">
        <f>IF(OR($M63="",$J63=""),"",IFERROR(CEILING($M63*(1+$J63),Parameter!$G$6),""))</f>
        <v/>
      </c>
      <c r="O63" s="19" t="n"/>
      <c r="P63" s="15">
        <f>IF(OR($O63="",$J63=""),"",IFERROR($O63/(1+$J63),""))</f>
        <v/>
      </c>
      <c r="Q63" s="15">
        <f>IF(OR($P63="",$L63=""),"",$P63-$L63)</f>
        <v/>
      </c>
      <c r="R63" s="21">
        <f>IF(OR($Q63="",$P63=""),"",IFERROR($Q63/$P63,""))</f>
        <v/>
      </c>
      <c r="S63" s="21">
        <f>IF(OR($R63="",$I63=""),"",$R63-$I63)</f>
        <v/>
      </c>
      <c r="T63" s="23">
        <f>IF($C63="","",IF(OR($B63="",$D63="",$E63="",$F63=""),"Basis fehlt",IF($O63="","Preis fehlt",IF($R63="","Prüfen",IF($S63&lt;-Parameter!$G$5,"Unter Ziel","Im Ziel")))))</f>
        <v/>
      </c>
      <c r="U63" s="18" t="n"/>
      <c r="V63" s="15">
        <f>IF(OR($U63="",$O63=""),"",$U63*$O63)</f>
        <v/>
      </c>
      <c r="W63" s="15">
        <f>IF(OR($U63="",$Q63=""),"",$U63*$Q63)</f>
        <v/>
      </c>
      <c r="X63">
        <f>IFERROR(INDEX(Parameter!$A$5:$A$10,ROW()-4),"")</f>
        <v/>
      </c>
    </row>
    <row r="64">
      <c r="A64" s="16" t="n"/>
      <c r="B64" s="16" t="n"/>
      <c r="C64" s="17" t="n"/>
      <c r="D64" s="18" t="n"/>
      <c r="E64" s="19" t="n"/>
      <c r="F64" s="20" t="n"/>
      <c r="G64" s="24">
        <f>IF($B64="","",IFERROR(VLOOKUP($B64,Parameter!$A$5:$D$10,2,FALSE),""))</f>
        <v/>
      </c>
      <c r="H64" s="19" t="n"/>
      <c r="I64" s="24">
        <f>IF($B64="","",IFERROR(VLOOKUP($B64,Parameter!$A$5:$D$10,3,FALSE),""))</f>
        <v/>
      </c>
      <c r="J64" s="24">
        <f>IF($B64="","",IFERROR(VLOOKUP($B64,Parameter!$A$5:$D$10,4,FALSE),""))</f>
        <v/>
      </c>
      <c r="K64" s="25">
        <f>IF(OR($D64="",$F64="",$G64=""),"",IFERROR(($D64*(1-$G64))/$F64,""))</f>
        <v/>
      </c>
      <c r="L64" s="14">
        <f>IF(OR($E64="",$K64=""),"",IFERROR($E64/$K64+IF($H64="",0,$H64),""))</f>
        <v/>
      </c>
      <c r="M64" s="14">
        <f>IF(OR($L64="",$I64=""),"",IFERROR($L64/(1-$I64),""))</f>
        <v/>
      </c>
      <c r="N64" s="14">
        <f>IF(OR($M64="",$J64=""),"",IFERROR(CEILING($M64*(1+$J64),Parameter!$G$6),""))</f>
        <v/>
      </c>
      <c r="O64" s="19" t="n"/>
      <c r="P64" s="14">
        <f>IF(OR($O64="",$J64=""),"",IFERROR($O64/(1+$J64),""))</f>
        <v/>
      </c>
      <c r="Q64" s="14">
        <f>IF(OR($P64="",$L64=""),"",$P64-$L64)</f>
        <v/>
      </c>
      <c r="R64" s="24">
        <f>IF(OR($Q64="",$P64=""),"",IFERROR($Q64/$P64,""))</f>
        <v/>
      </c>
      <c r="S64" s="24">
        <f>IF(OR($R64="",$I64=""),"",$R64-$I64)</f>
        <v/>
      </c>
      <c r="T64" s="26">
        <f>IF($C64="","",IF(OR($B64="",$D64="",$E64="",$F64=""),"Basis fehlt",IF($O64="","Preis fehlt",IF($R64="","Prüfen",IF($S64&lt;-Parameter!$G$5,"Unter Ziel","Im Ziel")))))</f>
        <v/>
      </c>
      <c r="U64" s="18" t="n"/>
      <c r="V64" s="14">
        <f>IF(OR($U64="",$O64=""),"",$U64*$O64)</f>
        <v/>
      </c>
      <c r="W64" s="14">
        <f>IF(OR($U64="",$Q64=""),"",$U64*$Q64)</f>
        <v/>
      </c>
      <c r="X64">
        <f>IFERROR(INDEX(Parameter!$A$5:$A$10,ROW()-4),"")</f>
        <v/>
      </c>
    </row>
    <row r="65">
      <c r="A65" s="16" t="n"/>
      <c r="B65" s="16" t="n"/>
      <c r="C65" s="17" t="n"/>
      <c r="D65" s="18" t="n"/>
      <c r="E65" s="19" t="n"/>
      <c r="F65" s="20" t="n"/>
      <c r="G65" s="21">
        <f>IF($B65="","",IFERROR(VLOOKUP($B65,Parameter!$A$5:$D$10,2,FALSE),""))</f>
        <v/>
      </c>
      <c r="H65" s="19" t="n"/>
      <c r="I65" s="21">
        <f>IF($B65="","",IFERROR(VLOOKUP($B65,Parameter!$A$5:$D$10,3,FALSE),""))</f>
        <v/>
      </c>
      <c r="J65" s="21">
        <f>IF($B65="","",IFERROR(VLOOKUP($B65,Parameter!$A$5:$D$10,4,FALSE),""))</f>
        <v/>
      </c>
      <c r="K65" s="22">
        <f>IF(OR($D65="",$F65="",$G65=""),"",IFERROR(($D65*(1-$G65))/$F65,""))</f>
        <v/>
      </c>
      <c r="L65" s="15">
        <f>IF(OR($E65="",$K65=""),"",IFERROR($E65/$K65+IF($H65="",0,$H65),""))</f>
        <v/>
      </c>
      <c r="M65" s="15">
        <f>IF(OR($L65="",$I65=""),"",IFERROR($L65/(1-$I65),""))</f>
        <v/>
      </c>
      <c r="N65" s="15">
        <f>IF(OR($M65="",$J65=""),"",IFERROR(CEILING($M65*(1+$J65),Parameter!$G$6),""))</f>
        <v/>
      </c>
      <c r="O65" s="19" t="n"/>
      <c r="P65" s="15">
        <f>IF(OR($O65="",$J65=""),"",IFERROR($O65/(1+$J65),""))</f>
        <v/>
      </c>
      <c r="Q65" s="15">
        <f>IF(OR($P65="",$L65=""),"",$P65-$L65)</f>
        <v/>
      </c>
      <c r="R65" s="21">
        <f>IF(OR($Q65="",$P65=""),"",IFERROR($Q65/$P65,""))</f>
        <v/>
      </c>
      <c r="S65" s="21">
        <f>IF(OR($R65="",$I65=""),"",$R65-$I65)</f>
        <v/>
      </c>
      <c r="T65" s="23">
        <f>IF($C65="","",IF(OR($B65="",$D65="",$E65="",$F65=""),"Basis fehlt",IF($O65="","Preis fehlt",IF($R65="","Prüfen",IF($S65&lt;-Parameter!$G$5,"Unter Ziel","Im Ziel")))))</f>
        <v/>
      </c>
      <c r="U65" s="18" t="n"/>
      <c r="V65" s="15">
        <f>IF(OR($U65="",$O65=""),"",$U65*$O65)</f>
        <v/>
      </c>
      <c r="W65" s="15">
        <f>IF(OR($U65="",$Q65=""),"",$U65*$Q65)</f>
        <v/>
      </c>
      <c r="X65">
        <f>IFERROR(INDEX(Parameter!$A$5:$A$10,ROW()-4),"")</f>
        <v/>
      </c>
    </row>
    <row r="66">
      <c r="A66" s="16" t="n"/>
      <c r="B66" s="16" t="n"/>
      <c r="C66" s="17" t="n"/>
      <c r="D66" s="18" t="n"/>
      <c r="E66" s="19" t="n"/>
      <c r="F66" s="20" t="n"/>
      <c r="G66" s="24">
        <f>IF($B66="","",IFERROR(VLOOKUP($B66,Parameter!$A$5:$D$10,2,FALSE),""))</f>
        <v/>
      </c>
      <c r="H66" s="19" t="n"/>
      <c r="I66" s="24">
        <f>IF($B66="","",IFERROR(VLOOKUP($B66,Parameter!$A$5:$D$10,3,FALSE),""))</f>
        <v/>
      </c>
      <c r="J66" s="24">
        <f>IF($B66="","",IFERROR(VLOOKUP($B66,Parameter!$A$5:$D$10,4,FALSE),""))</f>
        <v/>
      </c>
      <c r="K66" s="25">
        <f>IF(OR($D66="",$F66="",$G66=""),"",IFERROR(($D66*(1-$G66))/$F66,""))</f>
        <v/>
      </c>
      <c r="L66" s="14">
        <f>IF(OR($E66="",$K66=""),"",IFERROR($E66/$K66+IF($H66="",0,$H66),""))</f>
        <v/>
      </c>
      <c r="M66" s="14">
        <f>IF(OR($L66="",$I66=""),"",IFERROR($L66/(1-$I66),""))</f>
        <v/>
      </c>
      <c r="N66" s="14">
        <f>IF(OR($M66="",$J66=""),"",IFERROR(CEILING($M66*(1+$J66),Parameter!$G$6),""))</f>
        <v/>
      </c>
      <c r="O66" s="19" t="n"/>
      <c r="P66" s="14">
        <f>IF(OR($O66="",$J66=""),"",IFERROR($O66/(1+$J66),""))</f>
        <v/>
      </c>
      <c r="Q66" s="14">
        <f>IF(OR($P66="",$L66=""),"",$P66-$L66)</f>
        <v/>
      </c>
      <c r="R66" s="24">
        <f>IF(OR($Q66="",$P66=""),"",IFERROR($Q66/$P66,""))</f>
        <v/>
      </c>
      <c r="S66" s="24">
        <f>IF(OR($R66="",$I66=""),"",$R66-$I66)</f>
        <v/>
      </c>
      <c r="T66" s="26">
        <f>IF($C66="","",IF(OR($B66="",$D66="",$E66="",$F66=""),"Basis fehlt",IF($O66="","Preis fehlt",IF($R66="","Prüfen",IF($S66&lt;-Parameter!$G$5,"Unter Ziel","Im Ziel")))))</f>
        <v/>
      </c>
      <c r="U66" s="18" t="n"/>
      <c r="V66" s="14">
        <f>IF(OR($U66="",$O66=""),"",$U66*$O66)</f>
        <v/>
      </c>
      <c r="W66" s="14">
        <f>IF(OR($U66="",$Q66=""),"",$U66*$Q66)</f>
        <v/>
      </c>
      <c r="X66">
        <f>IFERROR(INDEX(Parameter!$A$5:$A$10,ROW()-4),"")</f>
        <v/>
      </c>
    </row>
    <row r="67">
      <c r="A67" s="16" t="n"/>
      <c r="B67" s="16" t="n"/>
      <c r="C67" s="17" t="n"/>
      <c r="D67" s="18" t="n"/>
      <c r="E67" s="19" t="n"/>
      <c r="F67" s="20" t="n"/>
      <c r="G67" s="21">
        <f>IF($B67="","",IFERROR(VLOOKUP($B67,Parameter!$A$5:$D$10,2,FALSE),""))</f>
        <v/>
      </c>
      <c r="H67" s="19" t="n"/>
      <c r="I67" s="21">
        <f>IF($B67="","",IFERROR(VLOOKUP($B67,Parameter!$A$5:$D$10,3,FALSE),""))</f>
        <v/>
      </c>
      <c r="J67" s="21">
        <f>IF($B67="","",IFERROR(VLOOKUP($B67,Parameter!$A$5:$D$10,4,FALSE),""))</f>
        <v/>
      </c>
      <c r="K67" s="22">
        <f>IF(OR($D67="",$F67="",$G67=""),"",IFERROR(($D67*(1-$G67))/$F67,""))</f>
        <v/>
      </c>
      <c r="L67" s="15">
        <f>IF(OR($E67="",$K67=""),"",IFERROR($E67/$K67+IF($H67="",0,$H67),""))</f>
        <v/>
      </c>
      <c r="M67" s="15">
        <f>IF(OR($L67="",$I67=""),"",IFERROR($L67/(1-$I67),""))</f>
        <v/>
      </c>
      <c r="N67" s="15">
        <f>IF(OR($M67="",$J67=""),"",IFERROR(CEILING($M67*(1+$J67),Parameter!$G$6),""))</f>
        <v/>
      </c>
      <c r="O67" s="19" t="n"/>
      <c r="P67" s="15">
        <f>IF(OR($O67="",$J67=""),"",IFERROR($O67/(1+$J67),""))</f>
        <v/>
      </c>
      <c r="Q67" s="15">
        <f>IF(OR($P67="",$L67=""),"",$P67-$L67)</f>
        <v/>
      </c>
      <c r="R67" s="21">
        <f>IF(OR($Q67="",$P67=""),"",IFERROR($Q67/$P67,""))</f>
        <v/>
      </c>
      <c r="S67" s="21">
        <f>IF(OR($R67="",$I67=""),"",$R67-$I67)</f>
        <v/>
      </c>
      <c r="T67" s="23">
        <f>IF($C67="","",IF(OR($B67="",$D67="",$E67="",$F67=""),"Basis fehlt",IF($O67="","Preis fehlt",IF($R67="","Prüfen",IF($S67&lt;-Parameter!$G$5,"Unter Ziel","Im Ziel")))))</f>
        <v/>
      </c>
      <c r="U67" s="18" t="n"/>
      <c r="V67" s="15">
        <f>IF(OR($U67="",$O67=""),"",$U67*$O67)</f>
        <v/>
      </c>
      <c r="W67" s="15">
        <f>IF(OR($U67="",$Q67=""),"",$U67*$Q67)</f>
        <v/>
      </c>
      <c r="X67">
        <f>IFERROR(INDEX(Parameter!$A$5:$A$10,ROW()-4),"")</f>
        <v/>
      </c>
    </row>
    <row r="68">
      <c r="A68" s="16" t="n"/>
      <c r="B68" s="16" t="n"/>
      <c r="C68" s="17" t="n"/>
      <c r="D68" s="18" t="n"/>
      <c r="E68" s="19" t="n"/>
      <c r="F68" s="20" t="n"/>
      <c r="G68" s="24">
        <f>IF($B68="","",IFERROR(VLOOKUP($B68,Parameter!$A$5:$D$10,2,FALSE),""))</f>
        <v/>
      </c>
      <c r="H68" s="19" t="n"/>
      <c r="I68" s="24">
        <f>IF($B68="","",IFERROR(VLOOKUP($B68,Parameter!$A$5:$D$10,3,FALSE),""))</f>
        <v/>
      </c>
      <c r="J68" s="24">
        <f>IF($B68="","",IFERROR(VLOOKUP($B68,Parameter!$A$5:$D$10,4,FALSE),""))</f>
        <v/>
      </c>
      <c r="K68" s="25">
        <f>IF(OR($D68="",$F68="",$G68=""),"",IFERROR(($D68*(1-$G68))/$F68,""))</f>
        <v/>
      </c>
      <c r="L68" s="14">
        <f>IF(OR($E68="",$K68=""),"",IFERROR($E68/$K68+IF($H68="",0,$H68),""))</f>
        <v/>
      </c>
      <c r="M68" s="14">
        <f>IF(OR($L68="",$I68=""),"",IFERROR($L68/(1-$I68),""))</f>
        <v/>
      </c>
      <c r="N68" s="14">
        <f>IF(OR($M68="",$J68=""),"",IFERROR(CEILING($M68*(1+$J68),Parameter!$G$6),""))</f>
        <v/>
      </c>
      <c r="O68" s="19" t="n"/>
      <c r="P68" s="14">
        <f>IF(OR($O68="",$J68=""),"",IFERROR($O68/(1+$J68),""))</f>
        <v/>
      </c>
      <c r="Q68" s="14">
        <f>IF(OR($P68="",$L68=""),"",$P68-$L68)</f>
        <v/>
      </c>
      <c r="R68" s="24">
        <f>IF(OR($Q68="",$P68=""),"",IFERROR($Q68/$P68,""))</f>
        <v/>
      </c>
      <c r="S68" s="24">
        <f>IF(OR($R68="",$I68=""),"",$R68-$I68)</f>
        <v/>
      </c>
      <c r="T68" s="26">
        <f>IF($C68="","",IF(OR($B68="",$D68="",$E68="",$F68=""),"Basis fehlt",IF($O68="","Preis fehlt",IF($R68="","Prüfen",IF($S68&lt;-Parameter!$G$5,"Unter Ziel","Im Ziel")))))</f>
        <v/>
      </c>
      <c r="U68" s="18" t="n"/>
      <c r="V68" s="14">
        <f>IF(OR($U68="",$O68=""),"",$U68*$O68)</f>
        <v/>
      </c>
      <c r="W68" s="14">
        <f>IF(OR($U68="",$Q68=""),"",$U68*$Q68)</f>
        <v/>
      </c>
      <c r="X68">
        <f>IFERROR(INDEX(Parameter!$A$5:$A$10,ROW()-4),"")</f>
        <v/>
      </c>
    </row>
    <row r="69">
      <c r="A69" s="16" t="n"/>
      <c r="B69" s="16" t="n"/>
      <c r="C69" s="17" t="n"/>
      <c r="D69" s="18" t="n"/>
      <c r="E69" s="19" t="n"/>
      <c r="F69" s="20" t="n"/>
      <c r="G69" s="21">
        <f>IF($B69="","",IFERROR(VLOOKUP($B69,Parameter!$A$5:$D$10,2,FALSE),""))</f>
        <v/>
      </c>
      <c r="H69" s="19" t="n"/>
      <c r="I69" s="21">
        <f>IF($B69="","",IFERROR(VLOOKUP($B69,Parameter!$A$5:$D$10,3,FALSE),""))</f>
        <v/>
      </c>
      <c r="J69" s="21">
        <f>IF($B69="","",IFERROR(VLOOKUP($B69,Parameter!$A$5:$D$10,4,FALSE),""))</f>
        <v/>
      </c>
      <c r="K69" s="22">
        <f>IF(OR($D69="",$F69="",$G69=""),"",IFERROR(($D69*(1-$G69))/$F69,""))</f>
        <v/>
      </c>
      <c r="L69" s="15">
        <f>IF(OR($E69="",$K69=""),"",IFERROR($E69/$K69+IF($H69="",0,$H69),""))</f>
        <v/>
      </c>
      <c r="M69" s="15">
        <f>IF(OR($L69="",$I69=""),"",IFERROR($L69/(1-$I69),""))</f>
        <v/>
      </c>
      <c r="N69" s="15">
        <f>IF(OR($M69="",$J69=""),"",IFERROR(CEILING($M69*(1+$J69),Parameter!$G$6),""))</f>
        <v/>
      </c>
      <c r="O69" s="19" t="n"/>
      <c r="P69" s="15">
        <f>IF(OR($O69="",$J69=""),"",IFERROR($O69/(1+$J69),""))</f>
        <v/>
      </c>
      <c r="Q69" s="15">
        <f>IF(OR($P69="",$L69=""),"",$P69-$L69)</f>
        <v/>
      </c>
      <c r="R69" s="21">
        <f>IF(OR($Q69="",$P69=""),"",IFERROR($Q69/$P69,""))</f>
        <v/>
      </c>
      <c r="S69" s="21">
        <f>IF(OR($R69="",$I69=""),"",$R69-$I69)</f>
        <v/>
      </c>
      <c r="T69" s="23">
        <f>IF($C69="","",IF(OR($B69="",$D69="",$E69="",$F69=""),"Basis fehlt",IF($O69="","Preis fehlt",IF($R69="","Prüfen",IF($S69&lt;-Parameter!$G$5,"Unter Ziel","Im Ziel")))))</f>
        <v/>
      </c>
      <c r="U69" s="18" t="n"/>
      <c r="V69" s="15">
        <f>IF(OR($U69="",$O69=""),"",$U69*$O69)</f>
        <v/>
      </c>
      <c r="W69" s="15">
        <f>IF(OR($U69="",$Q69=""),"",$U69*$Q69)</f>
        <v/>
      </c>
      <c r="X69">
        <f>IFERROR(INDEX(Parameter!$A$5:$A$10,ROW()-4),"")</f>
        <v/>
      </c>
    </row>
    <row r="70">
      <c r="A70" s="16" t="n"/>
      <c r="B70" s="16" t="n"/>
      <c r="C70" s="17" t="n"/>
      <c r="D70" s="18" t="n"/>
      <c r="E70" s="19" t="n"/>
      <c r="F70" s="20" t="n"/>
      <c r="G70" s="24">
        <f>IF($B70="","",IFERROR(VLOOKUP($B70,Parameter!$A$5:$D$10,2,FALSE),""))</f>
        <v/>
      </c>
      <c r="H70" s="19" t="n"/>
      <c r="I70" s="24">
        <f>IF($B70="","",IFERROR(VLOOKUP($B70,Parameter!$A$5:$D$10,3,FALSE),""))</f>
        <v/>
      </c>
      <c r="J70" s="24">
        <f>IF($B70="","",IFERROR(VLOOKUP($B70,Parameter!$A$5:$D$10,4,FALSE),""))</f>
        <v/>
      </c>
      <c r="K70" s="25">
        <f>IF(OR($D70="",$F70="",$G70=""),"",IFERROR(($D70*(1-$G70))/$F70,""))</f>
        <v/>
      </c>
      <c r="L70" s="14">
        <f>IF(OR($E70="",$K70=""),"",IFERROR($E70/$K70+IF($H70="",0,$H70),""))</f>
        <v/>
      </c>
      <c r="M70" s="14">
        <f>IF(OR($L70="",$I70=""),"",IFERROR($L70/(1-$I70),""))</f>
        <v/>
      </c>
      <c r="N70" s="14">
        <f>IF(OR($M70="",$J70=""),"",IFERROR(CEILING($M70*(1+$J70),Parameter!$G$6),""))</f>
        <v/>
      </c>
      <c r="O70" s="19" t="n"/>
      <c r="P70" s="14">
        <f>IF(OR($O70="",$J70=""),"",IFERROR($O70/(1+$J70),""))</f>
        <v/>
      </c>
      <c r="Q70" s="14">
        <f>IF(OR($P70="",$L70=""),"",$P70-$L70)</f>
        <v/>
      </c>
      <c r="R70" s="24">
        <f>IF(OR($Q70="",$P70=""),"",IFERROR($Q70/$P70,""))</f>
        <v/>
      </c>
      <c r="S70" s="24">
        <f>IF(OR($R70="",$I70=""),"",$R70-$I70)</f>
        <v/>
      </c>
      <c r="T70" s="26">
        <f>IF($C70="","",IF(OR($B70="",$D70="",$E70="",$F70=""),"Basis fehlt",IF($O70="","Preis fehlt",IF($R70="","Prüfen",IF($S70&lt;-Parameter!$G$5,"Unter Ziel","Im Ziel")))))</f>
        <v/>
      </c>
      <c r="U70" s="18" t="n"/>
      <c r="V70" s="14">
        <f>IF(OR($U70="",$O70=""),"",$U70*$O70)</f>
        <v/>
      </c>
      <c r="W70" s="14">
        <f>IF(OR($U70="",$Q70=""),"",$U70*$Q70)</f>
        <v/>
      </c>
      <c r="X70">
        <f>IFERROR(INDEX(Parameter!$A$5:$A$10,ROW()-4),"")</f>
        <v/>
      </c>
    </row>
    <row r="71">
      <c r="A71" s="16" t="n"/>
      <c r="B71" s="16" t="n"/>
      <c r="C71" s="17" t="n"/>
      <c r="D71" s="18" t="n"/>
      <c r="E71" s="19" t="n"/>
      <c r="F71" s="20" t="n"/>
      <c r="G71" s="21">
        <f>IF($B71="","",IFERROR(VLOOKUP($B71,Parameter!$A$5:$D$10,2,FALSE),""))</f>
        <v/>
      </c>
      <c r="H71" s="19" t="n"/>
      <c r="I71" s="21">
        <f>IF($B71="","",IFERROR(VLOOKUP($B71,Parameter!$A$5:$D$10,3,FALSE),""))</f>
        <v/>
      </c>
      <c r="J71" s="21">
        <f>IF($B71="","",IFERROR(VLOOKUP($B71,Parameter!$A$5:$D$10,4,FALSE),""))</f>
        <v/>
      </c>
      <c r="K71" s="22">
        <f>IF(OR($D71="",$F71="",$G71=""),"",IFERROR(($D71*(1-$G71))/$F71,""))</f>
        <v/>
      </c>
      <c r="L71" s="15">
        <f>IF(OR($E71="",$K71=""),"",IFERROR($E71/$K71+IF($H71="",0,$H71),""))</f>
        <v/>
      </c>
      <c r="M71" s="15">
        <f>IF(OR($L71="",$I71=""),"",IFERROR($L71/(1-$I71),""))</f>
        <v/>
      </c>
      <c r="N71" s="15">
        <f>IF(OR($M71="",$J71=""),"",IFERROR(CEILING($M71*(1+$J71),Parameter!$G$6),""))</f>
        <v/>
      </c>
      <c r="O71" s="19" t="n"/>
      <c r="P71" s="15">
        <f>IF(OR($O71="",$J71=""),"",IFERROR($O71/(1+$J71),""))</f>
        <v/>
      </c>
      <c r="Q71" s="15">
        <f>IF(OR($P71="",$L71=""),"",$P71-$L71)</f>
        <v/>
      </c>
      <c r="R71" s="21">
        <f>IF(OR($Q71="",$P71=""),"",IFERROR($Q71/$P71,""))</f>
        <v/>
      </c>
      <c r="S71" s="21">
        <f>IF(OR($R71="",$I71=""),"",$R71-$I71)</f>
        <v/>
      </c>
      <c r="T71" s="23">
        <f>IF($C71="","",IF(OR($B71="",$D71="",$E71="",$F71=""),"Basis fehlt",IF($O71="","Preis fehlt",IF($R71="","Prüfen",IF($S71&lt;-Parameter!$G$5,"Unter Ziel","Im Ziel")))))</f>
        <v/>
      </c>
      <c r="U71" s="18" t="n"/>
      <c r="V71" s="15">
        <f>IF(OR($U71="",$O71=""),"",$U71*$O71)</f>
        <v/>
      </c>
      <c r="W71" s="15">
        <f>IF(OR($U71="",$Q71=""),"",$U71*$Q71)</f>
        <v/>
      </c>
      <c r="X71">
        <f>IFERROR(INDEX(Parameter!$A$5:$A$10,ROW()-4),"")</f>
        <v/>
      </c>
    </row>
    <row r="72">
      <c r="A72" s="16" t="n"/>
      <c r="B72" s="16" t="n"/>
      <c r="C72" s="17" t="n"/>
      <c r="D72" s="18" t="n"/>
      <c r="E72" s="19" t="n"/>
      <c r="F72" s="20" t="n"/>
      <c r="G72" s="24">
        <f>IF($B72="","",IFERROR(VLOOKUP($B72,Parameter!$A$5:$D$10,2,FALSE),""))</f>
        <v/>
      </c>
      <c r="H72" s="19" t="n"/>
      <c r="I72" s="24">
        <f>IF($B72="","",IFERROR(VLOOKUP($B72,Parameter!$A$5:$D$10,3,FALSE),""))</f>
        <v/>
      </c>
      <c r="J72" s="24">
        <f>IF($B72="","",IFERROR(VLOOKUP($B72,Parameter!$A$5:$D$10,4,FALSE),""))</f>
        <v/>
      </c>
      <c r="K72" s="25">
        <f>IF(OR($D72="",$F72="",$G72=""),"",IFERROR(($D72*(1-$G72))/$F72,""))</f>
        <v/>
      </c>
      <c r="L72" s="14">
        <f>IF(OR($E72="",$K72=""),"",IFERROR($E72/$K72+IF($H72="",0,$H72),""))</f>
        <v/>
      </c>
      <c r="M72" s="14">
        <f>IF(OR($L72="",$I72=""),"",IFERROR($L72/(1-$I72),""))</f>
        <v/>
      </c>
      <c r="N72" s="14">
        <f>IF(OR($M72="",$J72=""),"",IFERROR(CEILING($M72*(1+$J72),Parameter!$G$6),""))</f>
        <v/>
      </c>
      <c r="O72" s="19" t="n"/>
      <c r="P72" s="14">
        <f>IF(OR($O72="",$J72=""),"",IFERROR($O72/(1+$J72),""))</f>
        <v/>
      </c>
      <c r="Q72" s="14">
        <f>IF(OR($P72="",$L72=""),"",$P72-$L72)</f>
        <v/>
      </c>
      <c r="R72" s="24">
        <f>IF(OR($Q72="",$P72=""),"",IFERROR($Q72/$P72,""))</f>
        <v/>
      </c>
      <c r="S72" s="24">
        <f>IF(OR($R72="",$I72=""),"",$R72-$I72)</f>
        <v/>
      </c>
      <c r="T72" s="26">
        <f>IF($C72="","",IF(OR($B72="",$D72="",$E72="",$F72=""),"Basis fehlt",IF($O72="","Preis fehlt",IF($R72="","Prüfen",IF($S72&lt;-Parameter!$G$5,"Unter Ziel","Im Ziel")))))</f>
        <v/>
      </c>
      <c r="U72" s="18" t="n"/>
      <c r="V72" s="14">
        <f>IF(OR($U72="",$O72=""),"",$U72*$O72)</f>
        <v/>
      </c>
      <c r="W72" s="14">
        <f>IF(OR($U72="",$Q72=""),"",$U72*$Q72)</f>
        <v/>
      </c>
      <c r="X72">
        <f>IFERROR(INDEX(Parameter!$A$5:$A$10,ROW()-4),"")</f>
        <v/>
      </c>
    </row>
    <row r="73">
      <c r="A73" s="16" t="n"/>
      <c r="B73" s="16" t="n"/>
      <c r="C73" s="17" t="n"/>
      <c r="D73" s="18" t="n"/>
      <c r="E73" s="19" t="n"/>
      <c r="F73" s="20" t="n"/>
      <c r="G73" s="21">
        <f>IF($B73="","",IFERROR(VLOOKUP($B73,Parameter!$A$5:$D$10,2,FALSE),""))</f>
        <v/>
      </c>
      <c r="H73" s="19" t="n"/>
      <c r="I73" s="21">
        <f>IF($B73="","",IFERROR(VLOOKUP($B73,Parameter!$A$5:$D$10,3,FALSE),""))</f>
        <v/>
      </c>
      <c r="J73" s="21">
        <f>IF($B73="","",IFERROR(VLOOKUP($B73,Parameter!$A$5:$D$10,4,FALSE),""))</f>
        <v/>
      </c>
      <c r="K73" s="22">
        <f>IF(OR($D73="",$F73="",$G73=""),"",IFERROR(($D73*(1-$G73))/$F73,""))</f>
        <v/>
      </c>
      <c r="L73" s="15">
        <f>IF(OR($E73="",$K73=""),"",IFERROR($E73/$K73+IF($H73="",0,$H73),""))</f>
        <v/>
      </c>
      <c r="M73" s="15">
        <f>IF(OR($L73="",$I73=""),"",IFERROR($L73/(1-$I73),""))</f>
        <v/>
      </c>
      <c r="N73" s="15">
        <f>IF(OR($M73="",$J73=""),"",IFERROR(CEILING($M73*(1+$J73),Parameter!$G$6),""))</f>
        <v/>
      </c>
      <c r="O73" s="19" t="n"/>
      <c r="P73" s="15">
        <f>IF(OR($O73="",$J73=""),"",IFERROR($O73/(1+$J73),""))</f>
        <v/>
      </c>
      <c r="Q73" s="15">
        <f>IF(OR($P73="",$L73=""),"",$P73-$L73)</f>
        <v/>
      </c>
      <c r="R73" s="21">
        <f>IF(OR($Q73="",$P73=""),"",IFERROR($Q73/$P73,""))</f>
        <v/>
      </c>
      <c r="S73" s="21">
        <f>IF(OR($R73="",$I73=""),"",$R73-$I73)</f>
        <v/>
      </c>
      <c r="T73" s="23">
        <f>IF($C73="","",IF(OR($B73="",$D73="",$E73="",$F73=""),"Basis fehlt",IF($O73="","Preis fehlt",IF($R73="","Prüfen",IF($S73&lt;-Parameter!$G$5,"Unter Ziel","Im Ziel")))))</f>
        <v/>
      </c>
      <c r="U73" s="18" t="n"/>
      <c r="V73" s="15">
        <f>IF(OR($U73="",$O73=""),"",$U73*$O73)</f>
        <v/>
      </c>
      <c r="W73" s="15">
        <f>IF(OR($U73="",$Q73=""),"",$U73*$Q73)</f>
        <v/>
      </c>
      <c r="X73">
        <f>IFERROR(INDEX(Parameter!$A$5:$A$10,ROW()-4),"")</f>
        <v/>
      </c>
    </row>
    <row r="74">
      <c r="A74" s="16" t="n"/>
      <c r="B74" s="16" t="n"/>
      <c r="C74" s="17" t="n"/>
      <c r="D74" s="18" t="n"/>
      <c r="E74" s="19" t="n"/>
      <c r="F74" s="20" t="n"/>
      <c r="G74" s="24">
        <f>IF($B74="","",IFERROR(VLOOKUP($B74,Parameter!$A$5:$D$10,2,FALSE),""))</f>
        <v/>
      </c>
      <c r="H74" s="19" t="n"/>
      <c r="I74" s="24">
        <f>IF($B74="","",IFERROR(VLOOKUP($B74,Parameter!$A$5:$D$10,3,FALSE),""))</f>
        <v/>
      </c>
      <c r="J74" s="24">
        <f>IF($B74="","",IFERROR(VLOOKUP($B74,Parameter!$A$5:$D$10,4,FALSE),""))</f>
        <v/>
      </c>
      <c r="K74" s="25">
        <f>IF(OR($D74="",$F74="",$G74=""),"",IFERROR(($D74*(1-$G74))/$F74,""))</f>
        <v/>
      </c>
      <c r="L74" s="14">
        <f>IF(OR($E74="",$K74=""),"",IFERROR($E74/$K74+IF($H74="",0,$H74),""))</f>
        <v/>
      </c>
      <c r="M74" s="14">
        <f>IF(OR($L74="",$I74=""),"",IFERROR($L74/(1-$I74),""))</f>
        <v/>
      </c>
      <c r="N74" s="14">
        <f>IF(OR($M74="",$J74=""),"",IFERROR(CEILING($M74*(1+$J74),Parameter!$G$6),""))</f>
        <v/>
      </c>
      <c r="O74" s="19" t="n"/>
      <c r="P74" s="14">
        <f>IF(OR($O74="",$J74=""),"",IFERROR($O74/(1+$J74),""))</f>
        <v/>
      </c>
      <c r="Q74" s="14">
        <f>IF(OR($P74="",$L74=""),"",$P74-$L74)</f>
        <v/>
      </c>
      <c r="R74" s="24">
        <f>IF(OR($Q74="",$P74=""),"",IFERROR($Q74/$P74,""))</f>
        <v/>
      </c>
      <c r="S74" s="24">
        <f>IF(OR($R74="",$I74=""),"",$R74-$I74)</f>
        <v/>
      </c>
      <c r="T74" s="26">
        <f>IF($C74="","",IF(OR($B74="",$D74="",$E74="",$F74=""),"Basis fehlt",IF($O74="","Preis fehlt",IF($R74="","Prüfen",IF($S74&lt;-Parameter!$G$5,"Unter Ziel","Im Ziel")))))</f>
        <v/>
      </c>
      <c r="U74" s="18" t="n"/>
      <c r="V74" s="14">
        <f>IF(OR($U74="",$O74=""),"",$U74*$O74)</f>
        <v/>
      </c>
      <c r="W74" s="14">
        <f>IF(OR($U74="",$Q74=""),"",$U74*$Q74)</f>
        <v/>
      </c>
      <c r="X74">
        <f>IFERROR(INDEX(Parameter!$A$5:$A$10,ROW()-4),"")</f>
        <v/>
      </c>
    </row>
    <row r="75">
      <c r="A75" s="16" t="n"/>
      <c r="B75" s="16" t="n"/>
      <c r="C75" s="17" t="n"/>
      <c r="D75" s="18" t="n"/>
      <c r="E75" s="19" t="n"/>
      <c r="F75" s="20" t="n"/>
      <c r="G75" s="21">
        <f>IF($B75="","",IFERROR(VLOOKUP($B75,Parameter!$A$5:$D$10,2,FALSE),""))</f>
        <v/>
      </c>
      <c r="H75" s="19" t="n"/>
      <c r="I75" s="21">
        <f>IF($B75="","",IFERROR(VLOOKUP($B75,Parameter!$A$5:$D$10,3,FALSE),""))</f>
        <v/>
      </c>
      <c r="J75" s="21">
        <f>IF($B75="","",IFERROR(VLOOKUP($B75,Parameter!$A$5:$D$10,4,FALSE),""))</f>
        <v/>
      </c>
      <c r="K75" s="22">
        <f>IF(OR($D75="",$F75="",$G75=""),"",IFERROR(($D75*(1-$G75))/$F75,""))</f>
        <v/>
      </c>
      <c r="L75" s="15">
        <f>IF(OR($E75="",$K75=""),"",IFERROR($E75/$K75+IF($H75="",0,$H75),""))</f>
        <v/>
      </c>
      <c r="M75" s="15">
        <f>IF(OR($L75="",$I75=""),"",IFERROR($L75/(1-$I75),""))</f>
        <v/>
      </c>
      <c r="N75" s="15">
        <f>IF(OR($M75="",$J75=""),"",IFERROR(CEILING($M75*(1+$J75),Parameter!$G$6),""))</f>
        <v/>
      </c>
      <c r="O75" s="19" t="n"/>
      <c r="P75" s="15">
        <f>IF(OR($O75="",$J75=""),"",IFERROR($O75/(1+$J75),""))</f>
        <v/>
      </c>
      <c r="Q75" s="15">
        <f>IF(OR($P75="",$L75=""),"",$P75-$L75)</f>
        <v/>
      </c>
      <c r="R75" s="21">
        <f>IF(OR($Q75="",$P75=""),"",IFERROR($Q75/$P75,""))</f>
        <v/>
      </c>
      <c r="S75" s="21">
        <f>IF(OR($R75="",$I75=""),"",$R75-$I75)</f>
        <v/>
      </c>
      <c r="T75" s="23">
        <f>IF($C75="","",IF(OR($B75="",$D75="",$E75="",$F75=""),"Basis fehlt",IF($O75="","Preis fehlt",IF($R75="","Prüfen",IF($S75&lt;-Parameter!$G$5,"Unter Ziel","Im Ziel")))))</f>
        <v/>
      </c>
      <c r="U75" s="18" t="n"/>
      <c r="V75" s="15">
        <f>IF(OR($U75="",$O75=""),"",$U75*$O75)</f>
        <v/>
      </c>
      <c r="W75" s="15">
        <f>IF(OR($U75="",$Q75=""),"",$U75*$Q75)</f>
        <v/>
      </c>
      <c r="X75">
        <f>IFERROR(INDEX(Parameter!$A$5:$A$10,ROW()-4),"")</f>
        <v/>
      </c>
    </row>
    <row r="76">
      <c r="A76" s="16" t="n"/>
      <c r="B76" s="16" t="n"/>
      <c r="C76" s="17" t="n"/>
      <c r="D76" s="18" t="n"/>
      <c r="E76" s="19" t="n"/>
      <c r="F76" s="20" t="n"/>
      <c r="G76" s="24">
        <f>IF($B76="","",IFERROR(VLOOKUP($B76,Parameter!$A$5:$D$10,2,FALSE),""))</f>
        <v/>
      </c>
      <c r="H76" s="19" t="n"/>
      <c r="I76" s="24">
        <f>IF($B76="","",IFERROR(VLOOKUP($B76,Parameter!$A$5:$D$10,3,FALSE),""))</f>
        <v/>
      </c>
      <c r="J76" s="24">
        <f>IF($B76="","",IFERROR(VLOOKUP($B76,Parameter!$A$5:$D$10,4,FALSE),""))</f>
        <v/>
      </c>
      <c r="K76" s="25">
        <f>IF(OR($D76="",$F76="",$G76=""),"",IFERROR(($D76*(1-$G76))/$F76,""))</f>
        <v/>
      </c>
      <c r="L76" s="14">
        <f>IF(OR($E76="",$K76=""),"",IFERROR($E76/$K76+IF($H76="",0,$H76),""))</f>
        <v/>
      </c>
      <c r="M76" s="14">
        <f>IF(OR($L76="",$I76=""),"",IFERROR($L76/(1-$I76),""))</f>
        <v/>
      </c>
      <c r="N76" s="14">
        <f>IF(OR($M76="",$J76=""),"",IFERROR(CEILING($M76*(1+$J76),Parameter!$G$6),""))</f>
        <v/>
      </c>
      <c r="O76" s="19" t="n"/>
      <c r="P76" s="14">
        <f>IF(OR($O76="",$J76=""),"",IFERROR($O76/(1+$J76),""))</f>
        <v/>
      </c>
      <c r="Q76" s="14">
        <f>IF(OR($P76="",$L76=""),"",$P76-$L76)</f>
        <v/>
      </c>
      <c r="R76" s="24">
        <f>IF(OR($Q76="",$P76=""),"",IFERROR($Q76/$P76,""))</f>
        <v/>
      </c>
      <c r="S76" s="24">
        <f>IF(OR($R76="",$I76=""),"",$R76-$I76)</f>
        <v/>
      </c>
      <c r="T76" s="26">
        <f>IF($C76="","",IF(OR($B76="",$D76="",$E76="",$F76=""),"Basis fehlt",IF($O76="","Preis fehlt",IF($R76="","Prüfen",IF($S76&lt;-Parameter!$G$5,"Unter Ziel","Im Ziel")))))</f>
        <v/>
      </c>
      <c r="U76" s="18" t="n"/>
      <c r="V76" s="14">
        <f>IF(OR($U76="",$O76=""),"",$U76*$O76)</f>
        <v/>
      </c>
      <c r="W76" s="14">
        <f>IF(OR($U76="",$Q76=""),"",$U76*$Q76)</f>
        <v/>
      </c>
      <c r="X76">
        <f>IFERROR(INDEX(Parameter!$A$5:$A$10,ROW()-4),"")</f>
        <v/>
      </c>
    </row>
    <row r="77">
      <c r="A77" s="16" t="n"/>
      <c r="B77" s="16" t="n"/>
      <c r="C77" s="17" t="n"/>
      <c r="D77" s="18" t="n"/>
      <c r="E77" s="19" t="n"/>
      <c r="F77" s="20" t="n"/>
      <c r="G77" s="21">
        <f>IF($B77="","",IFERROR(VLOOKUP($B77,Parameter!$A$5:$D$10,2,FALSE),""))</f>
        <v/>
      </c>
      <c r="H77" s="19" t="n"/>
      <c r="I77" s="21">
        <f>IF($B77="","",IFERROR(VLOOKUP($B77,Parameter!$A$5:$D$10,3,FALSE),""))</f>
        <v/>
      </c>
      <c r="J77" s="21">
        <f>IF($B77="","",IFERROR(VLOOKUP($B77,Parameter!$A$5:$D$10,4,FALSE),""))</f>
        <v/>
      </c>
      <c r="K77" s="22">
        <f>IF(OR($D77="",$F77="",$G77=""),"",IFERROR(($D77*(1-$G77))/$F77,""))</f>
        <v/>
      </c>
      <c r="L77" s="15">
        <f>IF(OR($E77="",$K77=""),"",IFERROR($E77/$K77+IF($H77="",0,$H77),""))</f>
        <v/>
      </c>
      <c r="M77" s="15">
        <f>IF(OR($L77="",$I77=""),"",IFERROR($L77/(1-$I77),""))</f>
        <v/>
      </c>
      <c r="N77" s="15">
        <f>IF(OR($M77="",$J77=""),"",IFERROR(CEILING($M77*(1+$J77),Parameter!$G$6),""))</f>
        <v/>
      </c>
      <c r="O77" s="19" t="n"/>
      <c r="P77" s="15">
        <f>IF(OR($O77="",$J77=""),"",IFERROR($O77/(1+$J77),""))</f>
        <v/>
      </c>
      <c r="Q77" s="15">
        <f>IF(OR($P77="",$L77=""),"",$P77-$L77)</f>
        <v/>
      </c>
      <c r="R77" s="21">
        <f>IF(OR($Q77="",$P77=""),"",IFERROR($Q77/$P77,""))</f>
        <v/>
      </c>
      <c r="S77" s="21">
        <f>IF(OR($R77="",$I77=""),"",$R77-$I77)</f>
        <v/>
      </c>
      <c r="T77" s="23">
        <f>IF($C77="","",IF(OR($B77="",$D77="",$E77="",$F77=""),"Basis fehlt",IF($O77="","Preis fehlt",IF($R77="","Prüfen",IF($S77&lt;-Parameter!$G$5,"Unter Ziel","Im Ziel")))))</f>
        <v/>
      </c>
      <c r="U77" s="18" t="n"/>
      <c r="V77" s="15">
        <f>IF(OR($U77="",$O77=""),"",$U77*$O77)</f>
        <v/>
      </c>
      <c r="W77" s="15">
        <f>IF(OR($U77="",$Q77=""),"",$U77*$Q77)</f>
        <v/>
      </c>
      <c r="X77">
        <f>IFERROR(INDEX(Parameter!$A$5:$A$10,ROW()-4),"")</f>
        <v/>
      </c>
    </row>
    <row r="78">
      <c r="A78" s="16" t="n"/>
      <c r="B78" s="16" t="n"/>
      <c r="C78" s="17" t="n"/>
      <c r="D78" s="18" t="n"/>
      <c r="E78" s="19" t="n"/>
      <c r="F78" s="20" t="n"/>
      <c r="G78" s="24">
        <f>IF($B78="","",IFERROR(VLOOKUP($B78,Parameter!$A$5:$D$10,2,FALSE),""))</f>
        <v/>
      </c>
      <c r="H78" s="19" t="n"/>
      <c r="I78" s="24">
        <f>IF($B78="","",IFERROR(VLOOKUP($B78,Parameter!$A$5:$D$10,3,FALSE),""))</f>
        <v/>
      </c>
      <c r="J78" s="24">
        <f>IF($B78="","",IFERROR(VLOOKUP($B78,Parameter!$A$5:$D$10,4,FALSE),""))</f>
        <v/>
      </c>
      <c r="K78" s="25">
        <f>IF(OR($D78="",$F78="",$G78=""),"",IFERROR(($D78*(1-$G78))/$F78,""))</f>
        <v/>
      </c>
      <c r="L78" s="14">
        <f>IF(OR($E78="",$K78=""),"",IFERROR($E78/$K78+IF($H78="",0,$H78),""))</f>
        <v/>
      </c>
      <c r="M78" s="14">
        <f>IF(OR($L78="",$I78=""),"",IFERROR($L78/(1-$I78),""))</f>
        <v/>
      </c>
      <c r="N78" s="14">
        <f>IF(OR($M78="",$J78=""),"",IFERROR(CEILING($M78*(1+$J78),Parameter!$G$6),""))</f>
        <v/>
      </c>
      <c r="O78" s="19" t="n"/>
      <c r="P78" s="14">
        <f>IF(OR($O78="",$J78=""),"",IFERROR($O78/(1+$J78),""))</f>
        <v/>
      </c>
      <c r="Q78" s="14">
        <f>IF(OR($P78="",$L78=""),"",$P78-$L78)</f>
        <v/>
      </c>
      <c r="R78" s="24">
        <f>IF(OR($Q78="",$P78=""),"",IFERROR($Q78/$P78,""))</f>
        <v/>
      </c>
      <c r="S78" s="24">
        <f>IF(OR($R78="",$I78=""),"",$R78-$I78)</f>
        <v/>
      </c>
      <c r="T78" s="26">
        <f>IF($C78="","",IF(OR($B78="",$D78="",$E78="",$F78=""),"Basis fehlt",IF($O78="","Preis fehlt",IF($R78="","Prüfen",IF($S78&lt;-Parameter!$G$5,"Unter Ziel","Im Ziel")))))</f>
        <v/>
      </c>
      <c r="U78" s="18" t="n"/>
      <c r="V78" s="14">
        <f>IF(OR($U78="",$O78=""),"",$U78*$O78)</f>
        <v/>
      </c>
      <c r="W78" s="14">
        <f>IF(OR($U78="",$Q78=""),"",$U78*$Q78)</f>
        <v/>
      </c>
      <c r="X78">
        <f>IFERROR(INDEX(Parameter!$A$5:$A$10,ROW()-4),"")</f>
        <v/>
      </c>
    </row>
    <row r="79">
      <c r="A79" s="16" t="n"/>
      <c r="B79" s="16" t="n"/>
      <c r="C79" s="17" t="n"/>
      <c r="D79" s="18" t="n"/>
      <c r="E79" s="19" t="n"/>
      <c r="F79" s="20" t="n"/>
      <c r="G79" s="21">
        <f>IF($B79="","",IFERROR(VLOOKUP($B79,Parameter!$A$5:$D$10,2,FALSE),""))</f>
        <v/>
      </c>
      <c r="H79" s="19" t="n"/>
      <c r="I79" s="21">
        <f>IF($B79="","",IFERROR(VLOOKUP($B79,Parameter!$A$5:$D$10,3,FALSE),""))</f>
        <v/>
      </c>
      <c r="J79" s="21">
        <f>IF($B79="","",IFERROR(VLOOKUP($B79,Parameter!$A$5:$D$10,4,FALSE),""))</f>
        <v/>
      </c>
      <c r="K79" s="22">
        <f>IF(OR($D79="",$F79="",$G79=""),"",IFERROR(($D79*(1-$G79))/$F79,""))</f>
        <v/>
      </c>
      <c r="L79" s="15">
        <f>IF(OR($E79="",$K79=""),"",IFERROR($E79/$K79+IF($H79="",0,$H79),""))</f>
        <v/>
      </c>
      <c r="M79" s="15">
        <f>IF(OR($L79="",$I79=""),"",IFERROR($L79/(1-$I79),""))</f>
        <v/>
      </c>
      <c r="N79" s="15">
        <f>IF(OR($M79="",$J79=""),"",IFERROR(CEILING($M79*(1+$J79),Parameter!$G$6),""))</f>
        <v/>
      </c>
      <c r="O79" s="19" t="n"/>
      <c r="P79" s="15">
        <f>IF(OR($O79="",$J79=""),"",IFERROR($O79/(1+$J79),""))</f>
        <v/>
      </c>
      <c r="Q79" s="15">
        <f>IF(OR($P79="",$L79=""),"",$P79-$L79)</f>
        <v/>
      </c>
      <c r="R79" s="21">
        <f>IF(OR($Q79="",$P79=""),"",IFERROR($Q79/$P79,""))</f>
        <v/>
      </c>
      <c r="S79" s="21">
        <f>IF(OR($R79="",$I79=""),"",$R79-$I79)</f>
        <v/>
      </c>
      <c r="T79" s="23">
        <f>IF($C79="","",IF(OR($B79="",$D79="",$E79="",$F79=""),"Basis fehlt",IF($O79="","Preis fehlt",IF($R79="","Prüfen",IF($S79&lt;-Parameter!$G$5,"Unter Ziel","Im Ziel")))))</f>
        <v/>
      </c>
      <c r="U79" s="18" t="n"/>
      <c r="V79" s="15">
        <f>IF(OR($U79="",$O79=""),"",$U79*$O79)</f>
        <v/>
      </c>
      <c r="W79" s="15">
        <f>IF(OR($U79="",$Q79=""),"",$U79*$Q79)</f>
        <v/>
      </c>
      <c r="X79">
        <f>IFERROR(INDEX(Parameter!$A$5:$A$10,ROW()-4),"")</f>
        <v/>
      </c>
    </row>
    <row r="80">
      <c r="A80" s="16" t="n"/>
      <c r="B80" s="16" t="n"/>
      <c r="C80" s="17" t="n"/>
      <c r="D80" s="18" t="n"/>
      <c r="E80" s="19" t="n"/>
      <c r="F80" s="20" t="n"/>
      <c r="G80" s="24">
        <f>IF($B80="","",IFERROR(VLOOKUP($B80,Parameter!$A$5:$D$10,2,FALSE),""))</f>
        <v/>
      </c>
      <c r="H80" s="19" t="n"/>
      <c r="I80" s="24">
        <f>IF($B80="","",IFERROR(VLOOKUP($B80,Parameter!$A$5:$D$10,3,FALSE),""))</f>
        <v/>
      </c>
      <c r="J80" s="24">
        <f>IF($B80="","",IFERROR(VLOOKUP($B80,Parameter!$A$5:$D$10,4,FALSE),""))</f>
        <v/>
      </c>
      <c r="K80" s="25">
        <f>IF(OR($D80="",$F80="",$G80=""),"",IFERROR(($D80*(1-$G80))/$F80,""))</f>
        <v/>
      </c>
      <c r="L80" s="14">
        <f>IF(OR($E80="",$K80=""),"",IFERROR($E80/$K80+IF($H80="",0,$H80),""))</f>
        <v/>
      </c>
      <c r="M80" s="14">
        <f>IF(OR($L80="",$I80=""),"",IFERROR($L80/(1-$I80),""))</f>
        <v/>
      </c>
      <c r="N80" s="14">
        <f>IF(OR($M80="",$J80=""),"",IFERROR(CEILING($M80*(1+$J80),Parameter!$G$6),""))</f>
        <v/>
      </c>
      <c r="O80" s="19" t="n"/>
      <c r="P80" s="14">
        <f>IF(OR($O80="",$J80=""),"",IFERROR($O80/(1+$J80),""))</f>
        <v/>
      </c>
      <c r="Q80" s="14">
        <f>IF(OR($P80="",$L80=""),"",$P80-$L80)</f>
        <v/>
      </c>
      <c r="R80" s="24">
        <f>IF(OR($Q80="",$P80=""),"",IFERROR($Q80/$P80,""))</f>
        <v/>
      </c>
      <c r="S80" s="24">
        <f>IF(OR($R80="",$I80=""),"",$R80-$I80)</f>
        <v/>
      </c>
      <c r="T80" s="26">
        <f>IF($C80="","",IF(OR($B80="",$D80="",$E80="",$F80=""),"Basis fehlt",IF($O80="","Preis fehlt",IF($R80="","Prüfen",IF($S80&lt;-Parameter!$G$5,"Unter Ziel","Im Ziel")))))</f>
        <v/>
      </c>
      <c r="U80" s="18" t="n"/>
      <c r="V80" s="14">
        <f>IF(OR($U80="",$O80=""),"",$U80*$O80)</f>
        <v/>
      </c>
      <c r="W80" s="14">
        <f>IF(OR($U80="",$Q80=""),"",$U80*$Q80)</f>
        <v/>
      </c>
      <c r="X80">
        <f>IFERROR(INDEX(Parameter!$A$5:$A$10,ROW()-4),"")</f>
        <v/>
      </c>
    </row>
    <row r="81">
      <c r="A81" s="16" t="n"/>
      <c r="B81" s="16" t="n"/>
      <c r="C81" s="17" t="n"/>
      <c r="D81" s="18" t="n"/>
      <c r="E81" s="19" t="n"/>
      <c r="F81" s="20" t="n"/>
      <c r="G81" s="21">
        <f>IF($B81="","",IFERROR(VLOOKUP($B81,Parameter!$A$5:$D$10,2,FALSE),""))</f>
        <v/>
      </c>
      <c r="H81" s="19" t="n"/>
      <c r="I81" s="21">
        <f>IF($B81="","",IFERROR(VLOOKUP($B81,Parameter!$A$5:$D$10,3,FALSE),""))</f>
        <v/>
      </c>
      <c r="J81" s="21">
        <f>IF($B81="","",IFERROR(VLOOKUP($B81,Parameter!$A$5:$D$10,4,FALSE),""))</f>
        <v/>
      </c>
      <c r="K81" s="22">
        <f>IF(OR($D81="",$F81="",$G81=""),"",IFERROR(($D81*(1-$G81))/$F81,""))</f>
        <v/>
      </c>
      <c r="L81" s="15">
        <f>IF(OR($E81="",$K81=""),"",IFERROR($E81/$K81+IF($H81="",0,$H81),""))</f>
        <v/>
      </c>
      <c r="M81" s="15">
        <f>IF(OR($L81="",$I81=""),"",IFERROR($L81/(1-$I81),""))</f>
        <v/>
      </c>
      <c r="N81" s="15">
        <f>IF(OR($M81="",$J81=""),"",IFERROR(CEILING($M81*(1+$J81),Parameter!$G$6),""))</f>
        <v/>
      </c>
      <c r="O81" s="19" t="n"/>
      <c r="P81" s="15">
        <f>IF(OR($O81="",$J81=""),"",IFERROR($O81/(1+$J81),""))</f>
        <v/>
      </c>
      <c r="Q81" s="15">
        <f>IF(OR($P81="",$L81=""),"",$P81-$L81)</f>
        <v/>
      </c>
      <c r="R81" s="21">
        <f>IF(OR($Q81="",$P81=""),"",IFERROR($Q81/$P81,""))</f>
        <v/>
      </c>
      <c r="S81" s="21">
        <f>IF(OR($R81="",$I81=""),"",$R81-$I81)</f>
        <v/>
      </c>
      <c r="T81" s="23">
        <f>IF($C81="","",IF(OR($B81="",$D81="",$E81="",$F81=""),"Basis fehlt",IF($O81="","Preis fehlt",IF($R81="","Prüfen",IF($S81&lt;-Parameter!$G$5,"Unter Ziel","Im Ziel")))))</f>
        <v/>
      </c>
      <c r="U81" s="18" t="n"/>
      <c r="V81" s="15">
        <f>IF(OR($U81="",$O81=""),"",$U81*$O81)</f>
        <v/>
      </c>
      <c r="W81" s="15">
        <f>IF(OR($U81="",$Q81=""),"",$U81*$Q81)</f>
        <v/>
      </c>
      <c r="X81">
        <f>IFERROR(INDEX(Parameter!$A$5:$A$10,ROW()-4),"")</f>
        <v/>
      </c>
    </row>
    <row r="82">
      <c r="A82" s="16" t="n"/>
      <c r="B82" s="16" t="n"/>
      <c r="C82" s="17" t="n"/>
      <c r="D82" s="18" t="n"/>
      <c r="E82" s="19" t="n"/>
      <c r="F82" s="20" t="n"/>
      <c r="G82" s="24">
        <f>IF($B82="","",IFERROR(VLOOKUP($B82,Parameter!$A$5:$D$10,2,FALSE),""))</f>
        <v/>
      </c>
      <c r="H82" s="19" t="n"/>
      <c r="I82" s="24">
        <f>IF($B82="","",IFERROR(VLOOKUP($B82,Parameter!$A$5:$D$10,3,FALSE),""))</f>
        <v/>
      </c>
      <c r="J82" s="24">
        <f>IF($B82="","",IFERROR(VLOOKUP($B82,Parameter!$A$5:$D$10,4,FALSE),""))</f>
        <v/>
      </c>
      <c r="K82" s="25">
        <f>IF(OR($D82="",$F82="",$G82=""),"",IFERROR(($D82*(1-$G82))/$F82,""))</f>
        <v/>
      </c>
      <c r="L82" s="14">
        <f>IF(OR($E82="",$K82=""),"",IFERROR($E82/$K82+IF($H82="",0,$H82),""))</f>
        <v/>
      </c>
      <c r="M82" s="14">
        <f>IF(OR($L82="",$I82=""),"",IFERROR($L82/(1-$I82),""))</f>
        <v/>
      </c>
      <c r="N82" s="14">
        <f>IF(OR($M82="",$J82=""),"",IFERROR(CEILING($M82*(1+$J82),Parameter!$G$6),""))</f>
        <v/>
      </c>
      <c r="O82" s="19" t="n"/>
      <c r="P82" s="14">
        <f>IF(OR($O82="",$J82=""),"",IFERROR($O82/(1+$J82),""))</f>
        <v/>
      </c>
      <c r="Q82" s="14">
        <f>IF(OR($P82="",$L82=""),"",$P82-$L82)</f>
        <v/>
      </c>
      <c r="R82" s="24">
        <f>IF(OR($Q82="",$P82=""),"",IFERROR($Q82/$P82,""))</f>
        <v/>
      </c>
      <c r="S82" s="24">
        <f>IF(OR($R82="",$I82=""),"",$R82-$I82)</f>
        <v/>
      </c>
      <c r="T82" s="26">
        <f>IF($C82="","",IF(OR($B82="",$D82="",$E82="",$F82=""),"Basis fehlt",IF($O82="","Preis fehlt",IF($R82="","Prüfen",IF($S82&lt;-Parameter!$G$5,"Unter Ziel","Im Ziel")))))</f>
        <v/>
      </c>
      <c r="U82" s="18" t="n"/>
      <c r="V82" s="14">
        <f>IF(OR($U82="",$O82=""),"",$U82*$O82)</f>
        <v/>
      </c>
      <c r="W82" s="14">
        <f>IF(OR($U82="",$Q82=""),"",$U82*$Q82)</f>
        <v/>
      </c>
      <c r="X82">
        <f>IFERROR(INDEX(Parameter!$A$5:$A$10,ROW()-4),"")</f>
        <v/>
      </c>
    </row>
    <row r="83">
      <c r="A83" s="16" t="n"/>
      <c r="B83" s="16" t="n"/>
      <c r="C83" s="17" t="n"/>
      <c r="D83" s="18" t="n"/>
      <c r="E83" s="19" t="n"/>
      <c r="F83" s="20" t="n"/>
      <c r="G83" s="21">
        <f>IF($B83="","",IFERROR(VLOOKUP($B83,Parameter!$A$5:$D$10,2,FALSE),""))</f>
        <v/>
      </c>
      <c r="H83" s="19" t="n"/>
      <c r="I83" s="21">
        <f>IF($B83="","",IFERROR(VLOOKUP($B83,Parameter!$A$5:$D$10,3,FALSE),""))</f>
        <v/>
      </c>
      <c r="J83" s="21">
        <f>IF($B83="","",IFERROR(VLOOKUP($B83,Parameter!$A$5:$D$10,4,FALSE),""))</f>
        <v/>
      </c>
      <c r="K83" s="22">
        <f>IF(OR($D83="",$F83="",$G83=""),"",IFERROR(($D83*(1-$G83))/$F83,""))</f>
        <v/>
      </c>
      <c r="L83" s="15">
        <f>IF(OR($E83="",$K83=""),"",IFERROR($E83/$K83+IF($H83="",0,$H83),""))</f>
        <v/>
      </c>
      <c r="M83" s="15">
        <f>IF(OR($L83="",$I83=""),"",IFERROR($L83/(1-$I83),""))</f>
        <v/>
      </c>
      <c r="N83" s="15">
        <f>IF(OR($M83="",$J83=""),"",IFERROR(CEILING($M83*(1+$J83),Parameter!$G$6),""))</f>
        <v/>
      </c>
      <c r="O83" s="19" t="n"/>
      <c r="P83" s="15">
        <f>IF(OR($O83="",$J83=""),"",IFERROR($O83/(1+$J83),""))</f>
        <v/>
      </c>
      <c r="Q83" s="15">
        <f>IF(OR($P83="",$L83=""),"",$P83-$L83)</f>
        <v/>
      </c>
      <c r="R83" s="21">
        <f>IF(OR($Q83="",$P83=""),"",IFERROR($Q83/$P83,""))</f>
        <v/>
      </c>
      <c r="S83" s="21">
        <f>IF(OR($R83="",$I83=""),"",$R83-$I83)</f>
        <v/>
      </c>
      <c r="T83" s="23">
        <f>IF($C83="","",IF(OR($B83="",$D83="",$E83="",$F83=""),"Basis fehlt",IF($O83="","Preis fehlt",IF($R83="","Prüfen",IF($S83&lt;-Parameter!$G$5,"Unter Ziel","Im Ziel")))))</f>
        <v/>
      </c>
      <c r="U83" s="18" t="n"/>
      <c r="V83" s="15">
        <f>IF(OR($U83="",$O83=""),"",$U83*$O83)</f>
        <v/>
      </c>
      <c r="W83" s="15">
        <f>IF(OR($U83="",$Q83=""),"",$U83*$Q83)</f>
        <v/>
      </c>
      <c r="X83">
        <f>IFERROR(INDEX(Parameter!$A$5:$A$10,ROW()-4),"")</f>
        <v/>
      </c>
    </row>
    <row r="84">
      <c r="A84" s="16" t="n"/>
      <c r="B84" s="16" t="n"/>
      <c r="C84" s="17" t="n"/>
      <c r="D84" s="18" t="n"/>
      <c r="E84" s="19" t="n"/>
      <c r="F84" s="20" t="n"/>
      <c r="G84" s="24">
        <f>IF($B84="","",IFERROR(VLOOKUP($B84,Parameter!$A$5:$D$10,2,FALSE),""))</f>
        <v/>
      </c>
      <c r="H84" s="19" t="n"/>
      <c r="I84" s="24">
        <f>IF($B84="","",IFERROR(VLOOKUP($B84,Parameter!$A$5:$D$10,3,FALSE),""))</f>
        <v/>
      </c>
      <c r="J84" s="24">
        <f>IF($B84="","",IFERROR(VLOOKUP($B84,Parameter!$A$5:$D$10,4,FALSE),""))</f>
        <v/>
      </c>
      <c r="K84" s="25">
        <f>IF(OR($D84="",$F84="",$G84=""),"",IFERROR(($D84*(1-$G84))/$F84,""))</f>
        <v/>
      </c>
      <c r="L84" s="14">
        <f>IF(OR($E84="",$K84=""),"",IFERROR($E84/$K84+IF($H84="",0,$H84),""))</f>
        <v/>
      </c>
      <c r="M84" s="14">
        <f>IF(OR($L84="",$I84=""),"",IFERROR($L84/(1-$I84),""))</f>
        <v/>
      </c>
      <c r="N84" s="14">
        <f>IF(OR($M84="",$J84=""),"",IFERROR(CEILING($M84*(1+$J84),Parameter!$G$6),""))</f>
        <v/>
      </c>
      <c r="O84" s="19" t="n"/>
      <c r="P84" s="14">
        <f>IF(OR($O84="",$J84=""),"",IFERROR($O84/(1+$J84),""))</f>
        <v/>
      </c>
      <c r="Q84" s="14">
        <f>IF(OR($P84="",$L84=""),"",$P84-$L84)</f>
        <v/>
      </c>
      <c r="R84" s="24">
        <f>IF(OR($Q84="",$P84=""),"",IFERROR($Q84/$P84,""))</f>
        <v/>
      </c>
      <c r="S84" s="24">
        <f>IF(OR($R84="",$I84=""),"",$R84-$I84)</f>
        <v/>
      </c>
      <c r="T84" s="26">
        <f>IF($C84="","",IF(OR($B84="",$D84="",$E84="",$F84=""),"Basis fehlt",IF($O84="","Preis fehlt",IF($R84="","Prüfen",IF($S84&lt;-Parameter!$G$5,"Unter Ziel","Im Ziel")))))</f>
        <v/>
      </c>
      <c r="U84" s="18" t="n"/>
      <c r="V84" s="14">
        <f>IF(OR($U84="",$O84=""),"",$U84*$O84)</f>
        <v/>
      </c>
      <c r="W84" s="14">
        <f>IF(OR($U84="",$Q84=""),"",$U84*$Q84)</f>
        <v/>
      </c>
      <c r="X84">
        <f>IFERROR(INDEX(Parameter!$A$5:$A$10,ROW()-4),"")</f>
        <v/>
      </c>
    </row>
    <row r="85">
      <c r="A85" s="16" t="n"/>
      <c r="B85" s="16" t="n"/>
      <c r="C85" s="17" t="n"/>
      <c r="D85" s="18" t="n"/>
      <c r="E85" s="19" t="n"/>
      <c r="F85" s="20" t="n"/>
      <c r="G85" s="21">
        <f>IF($B85="","",IFERROR(VLOOKUP($B85,Parameter!$A$5:$D$10,2,FALSE),""))</f>
        <v/>
      </c>
      <c r="H85" s="19" t="n"/>
      <c r="I85" s="21">
        <f>IF($B85="","",IFERROR(VLOOKUP($B85,Parameter!$A$5:$D$10,3,FALSE),""))</f>
        <v/>
      </c>
      <c r="J85" s="21">
        <f>IF($B85="","",IFERROR(VLOOKUP($B85,Parameter!$A$5:$D$10,4,FALSE),""))</f>
        <v/>
      </c>
      <c r="K85" s="22">
        <f>IF(OR($D85="",$F85="",$G85=""),"",IFERROR(($D85*(1-$G85))/$F85,""))</f>
        <v/>
      </c>
      <c r="L85" s="15">
        <f>IF(OR($E85="",$K85=""),"",IFERROR($E85/$K85+IF($H85="",0,$H85),""))</f>
        <v/>
      </c>
      <c r="M85" s="15">
        <f>IF(OR($L85="",$I85=""),"",IFERROR($L85/(1-$I85),""))</f>
        <v/>
      </c>
      <c r="N85" s="15">
        <f>IF(OR($M85="",$J85=""),"",IFERROR(CEILING($M85*(1+$J85),Parameter!$G$6),""))</f>
        <v/>
      </c>
      <c r="O85" s="19" t="n"/>
      <c r="P85" s="15">
        <f>IF(OR($O85="",$J85=""),"",IFERROR($O85/(1+$J85),""))</f>
        <v/>
      </c>
      <c r="Q85" s="15">
        <f>IF(OR($P85="",$L85=""),"",$P85-$L85)</f>
        <v/>
      </c>
      <c r="R85" s="21">
        <f>IF(OR($Q85="",$P85=""),"",IFERROR($Q85/$P85,""))</f>
        <v/>
      </c>
      <c r="S85" s="21">
        <f>IF(OR($R85="",$I85=""),"",$R85-$I85)</f>
        <v/>
      </c>
      <c r="T85" s="23">
        <f>IF($C85="","",IF(OR($B85="",$D85="",$E85="",$F85=""),"Basis fehlt",IF($O85="","Preis fehlt",IF($R85="","Prüfen",IF($S85&lt;-Parameter!$G$5,"Unter Ziel","Im Ziel")))))</f>
        <v/>
      </c>
      <c r="U85" s="18" t="n"/>
      <c r="V85" s="15">
        <f>IF(OR($U85="",$O85=""),"",$U85*$O85)</f>
        <v/>
      </c>
      <c r="W85" s="15">
        <f>IF(OR($U85="",$Q85=""),"",$U85*$Q85)</f>
        <v/>
      </c>
      <c r="X85">
        <f>IFERROR(INDEX(Parameter!$A$5:$A$10,ROW()-4),"")</f>
        <v/>
      </c>
    </row>
    <row r="86">
      <c r="A86" s="16" t="n"/>
      <c r="B86" s="16" t="n"/>
      <c r="C86" s="17" t="n"/>
      <c r="D86" s="18" t="n"/>
      <c r="E86" s="19" t="n"/>
      <c r="F86" s="20" t="n"/>
      <c r="G86" s="24">
        <f>IF($B86="","",IFERROR(VLOOKUP($B86,Parameter!$A$5:$D$10,2,FALSE),""))</f>
        <v/>
      </c>
      <c r="H86" s="19" t="n"/>
      <c r="I86" s="24">
        <f>IF($B86="","",IFERROR(VLOOKUP($B86,Parameter!$A$5:$D$10,3,FALSE),""))</f>
        <v/>
      </c>
      <c r="J86" s="24">
        <f>IF($B86="","",IFERROR(VLOOKUP($B86,Parameter!$A$5:$D$10,4,FALSE),""))</f>
        <v/>
      </c>
      <c r="K86" s="25">
        <f>IF(OR($D86="",$F86="",$G86=""),"",IFERROR(($D86*(1-$G86))/$F86,""))</f>
        <v/>
      </c>
      <c r="L86" s="14">
        <f>IF(OR($E86="",$K86=""),"",IFERROR($E86/$K86+IF($H86="",0,$H86),""))</f>
        <v/>
      </c>
      <c r="M86" s="14">
        <f>IF(OR($L86="",$I86=""),"",IFERROR($L86/(1-$I86),""))</f>
        <v/>
      </c>
      <c r="N86" s="14">
        <f>IF(OR($M86="",$J86=""),"",IFERROR(CEILING($M86*(1+$J86),Parameter!$G$6),""))</f>
        <v/>
      </c>
      <c r="O86" s="19" t="n"/>
      <c r="P86" s="14">
        <f>IF(OR($O86="",$J86=""),"",IFERROR($O86/(1+$J86),""))</f>
        <v/>
      </c>
      <c r="Q86" s="14">
        <f>IF(OR($P86="",$L86=""),"",$P86-$L86)</f>
        <v/>
      </c>
      <c r="R86" s="24">
        <f>IF(OR($Q86="",$P86=""),"",IFERROR($Q86/$P86,""))</f>
        <v/>
      </c>
      <c r="S86" s="24">
        <f>IF(OR($R86="",$I86=""),"",$R86-$I86)</f>
        <v/>
      </c>
      <c r="T86" s="26">
        <f>IF($C86="","",IF(OR($B86="",$D86="",$E86="",$F86=""),"Basis fehlt",IF($O86="","Preis fehlt",IF($R86="","Prüfen",IF($S86&lt;-Parameter!$G$5,"Unter Ziel","Im Ziel")))))</f>
        <v/>
      </c>
      <c r="U86" s="18" t="n"/>
      <c r="V86" s="14">
        <f>IF(OR($U86="",$O86=""),"",$U86*$O86)</f>
        <v/>
      </c>
      <c r="W86" s="14">
        <f>IF(OR($U86="",$Q86=""),"",$U86*$Q86)</f>
        <v/>
      </c>
      <c r="X86">
        <f>IFERROR(INDEX(Parameter!$A$5:$A$10,ROW()-4),"")</f>
        <v/>
      </c>
    </row>
    <row r="87">
      <c r="A87" s="16" t="n"/>
      <c r="B87" s="16" t="n"/>
      <c r="C87" s="17" t="n"/>
      <c r="D87" s="18" t="n"/>
      <c r="E87" s="19" t="n"/>
      <c r="F87" s="20" t="n"/>
      <c r="G87" s="21">
        <f>IF($B87="","",IFERROR(VLOOKUP($B87,Parameter!$A$5:$D$10,2,FALSE),""))</f>
        <v/>
      </c>
      <c r="H87" s="19" t="n"/>
      <c r="I87" s="21">
        <f>IF($B87="","",IFERROR(VLOOKUP($B87,Parameter!$A$5:$D$10,3,FALSE),""))</f>
        <v/>
      </c>
      <c r="J87" s="21">
        <f>IF($B87="","",IFERROR(VLOOKUP($B87,Parameter!$A$5:$D$10,4,FALSE),""))</f>
        <v/>
      </c>
      <c r="K87" s="22">
        <f>IF(OR($D87="",$F87="",$G87=""),"",IFERROR(($D87*(1-$G87))/$F87,""))</f>
        <v/>
      </c>
      <c r="L87" s="15">
        <f>IF(OR($E87="",$K87=""),"",IFERROR($E87/$K87+IF($H87="",0,$H87),""))</f>
        <v/>
      </c>
      <c r="M87" s="15">
        <f>IF(OR($L87="",$I87=""),"",IFERROR($L87/(1-$I87),""))</f>
        <v/>
      </c>
      <c r="N87" s="15">
        <f>IF(OR($M87="",$J87=""),"",IFERROR(CEILING($M87*(1+$J87),Parameter!$G$6),""))</f>
        <v/>
      </c>
      <c r="O87" s="19" t="n"/>
      <c r="P87" s="15">
        <f>IF(OR($O87="",$J87=""),"",IFERROR($O87/(1+$J87),""))</f>
        <v/>
      </c>
      <c r="Q87" s="15">
        <f>IF(OR($P87="",$L87=""),"",$P87-$L87)</f>
        <v/>
      </c>
      <c r="R87" s="21">
        <f>IF(OR($Q87="",$P87=""),"",IFERROR($Q87/$P87,""))</f>
        <v/>
      </c>
      <c r="S87" s="21">
        <f>IF(OR($R87="",$I87=""),"",$R87-$I87)</f>
        <v/>
      </c>
      <c r="T87" s="23">
        <f>IF($C87="","",IF(OR($B87="",$D87="",$E87="",$F87=""),"Basis fehlt",IF($O87="","Preis fehlt",IF($R87="","Prüfen",IF($S87&lt;-Parameter!$G$5,"Unter Ziel","Im Ziel")))))</f>
        <v/>
      </c>
      <c r="U87" s="18" t="n"/>
      <c r="V87" s="15">
        <f>IF(OR($U87="",$O87=""),"",$U87*$O87)</f>
        <v/>
      </c>
      <c r="W87" s="15">
        <f>IF(OR($U87="",$Q87=""),"",$U87*$Q87)</f>
        <v/>
      </c>
      <c r="X87">
        <f>IFERROR(INDEX(Parameter!$A$5:$A$10,ROW()-4),"")</f>
        <v/>
      </c>
    </row>
    <row r="88">
      <c r="A88" s="16" t="n"/>
      <c r="B88" s="16" t="n"/>
      <c r="C88" s="17" t="n"/>
      <c r="D88" s="18" t="n"/>
      <c r="E88" s="19" t="n"/>
      <c r="F88" s="20" t="n"/>
      <c r="G88" s="24">
        <f>IF($B88="","",IFERROR(VLOOKUP($B88,Parameter!$A$5:$D$10,2,FALSE),""))</f>
        <v/>
      </c>
      <c r="H88" s="19" t="n"/>
      <c r="I88" s="24">
        <f>IF($B88="","",IFERROR(VLOOKUP($B88,Parameter!$A$5:$D$10,3,FALSE),""))</f>
        <v/>
      </c>
      <c r="J88" s="24">
        <f>IF($B88="","",IFERROR(VLOOKUP($B88,Parameter!$A$5:$D$10,4,FALSE),""))</f>
        <v/>
      </c>
      <c r="K88" s="25">
        <f>IF(OR($D88="",$F88="",$G88=""),"",IFERROR(($D88*(1-$G88))/$F88,""))</f>
        <v/>
      </c>
      <c r="L88" s="14">
        <f>IF(OR($E88="",$K88=""),"",IFERROR($E88/$K88+IF($H88="",0,$H88),""))</f>
        <v/>
      </c>
      <c r="M88" s="14">
        <f>IF(OR($L88="",$I88=""),"",IFERROR($L88/(1-$I88),""))</f>
        <v/>
      </c>
      <c r="N88" s="14">
        <f>IF(OR($M88="",$J88=""),"",IFERROR(CEILING($M88*(1+$J88),Parameter!$G$6),""))</f>
        <v/>
      </c>
      <c r="O88" s="19" t="n"/>
      <c r="P88" s="14">
        <f>IF(OR($O88="",$J88=""),"",IFERROR($O88/(1+$J88),""))</f>
        <v/>
      </c>
      <c r="Q88" s="14">
        <f>IF(OR($P88="",$L88=""),"",$P88-$L88)</f>
        <v/>
      </c>
      <c r="R88" s="24">
        <f>IF(OR($Q88="",$P88=""),"",IFERROR($Q88/$P88,""))</f>
        <v/>
      </c>
      <c r="S88" s="24">
        <f>IF(OR($R88="",$I88=""),"",$R88-$I88)</f>
        <v/>
      </c>
      <c r="T88" s="26">
        <f>IF($C88="","",IF(OR($B88="",$D88="",$E88="",$F88=""),"Basis fehlt",IF($O88="","Preis fehlt",IF($R88="","Prüfen",IF($S88&lt;-Parameter!$G$5,"Unter Ziel","Im Ziel")))))</f>
        <v/>
      </c>
      <c r="U88" s="18" t="n"/>
      <c r="V88" s="14">
        <f>IF(OR($U88="",$O88=""),"",$U88*$O88)</f>
        <v/>
      </c>
      <c r="W88" s="14">
        <f>IF(OR($U88="",$Q88=""),"",$U88*$Q88)</f>
        <v/>
      </c>
      <c r="X88">
        <f>IFERROR(INDEX(Parameter!$A$5:$A$10,ROW()-4),"")</f>
        <v/>
      </c>
    </row>
    <row r="89">
      <c r="A89" s="16" t="n"/>
      <c r="B89" s="16" t="n"/>
      <c r="C89" s="17" t="n"/>
      <c r="D89" s="18" t="n"/>
      <c r="E89" s="19" t="n"/>
      <c r="F89" s="20" t="n"/>
      <c r="G89" s="21">
        <f>IF($B89="","",IFERROR(VLOOKUP($B89,Parameter!$A$5:$D$10,2,FALSE),""))</f>
        <v/>
      </c>
      <c r="H89" s="19" t="n"/>
      <c r="I89" s="21">
        <f>IF($B89="","",IFERROR(VLOOKUP($B89,Parameter!$A$5:$D$10,3,FALSE),""))</f>
        <v/>
      </c>
      <c r="J89" s="21">
        <f>IF($B89="","",IFERROR(VLOOKUP($B89,Parameter!$A$5:$D$10,4,FALSE),""))</f>
        <v/>
      </c>
      <c r="K89" s="22">
        <f>IF(OR($D89="",$F89="",$G89=""),"",IFERROR(($D89*(1-$G89))/$F89,""))</f>
        <v/>
      </c>
      <c r="L89" s="15">
        <f>IF(OR($E89="",$K89=""),"",IFERROR($E89/$K89+IF($H89="",0,$H89),""))</f>
        <v/>
      </c>
      <c r="M89" s="15">
        <f>IF(OR($L89="",$I89=""),"",IFERROR($L89/(1-$I89),""))</f>
        <v/>
      </c>
      <c r="N89" s="15">
        <f>IF(OR($M89="",$J89=""),"",IFERROR(CEILING($M89*(1+$J89),Parameter!$G$6),""))</f>
        <v/>
      </c>
      <c r="O89" s="19" t="n"/>
      <c r="P89" s="15">
        <f>IF(OR($O89="",$J89=""),"",IFERROR($O89/(1+$J89),""))</f>
        <v/>
      </c>
      <c r="Q89" s="15">
        <f>IF(OR($P89="",$L89=""),"",$P89-$L89)</f>
        <v/>
      </c>
      <c r="R89" s="21">
        <f>IF(OR($Q89="",$P89=""),"",IFERROR($Q89/$P89,""))</f>
        <v/>
      </c>
      <c r="S89" s="21">
        <f>IF(OR($R89="",$I89=""),"",$R89-$I89)</f>
        <v/>
      </c>
      <c r="T89" s="23">
        <f>IF($C89="","",IF(OR($B89="",$D89="",$E89="",$F89=""),"Basis fehlt",IF($O89="","Preis fehlt",IF($R89="","Prüfen",IF($S89&lt;-Parameter!$G$5,"Unter Ziel","Im Ziel")))))</f>
        <v/>
      </c>
      <c r="U89" s="18" t="n"/>
      <c r="V89" s="15">
        <f>IF(OR($U89="",$O89=""),"",$U89*$O89)</f>
        <v/>
      </c>
      <c r="W89" s="15">
        <f>IF(OR($U89="",$Q89=""),"",$U89*$Q89)</f>
        <v/>
      </c>
      <c r="X89">
        <f>IFERROR(INDEX(Parameter!$A$5:$A$10,ROW()-4),"")</f>
        <v/>
      </c>
    </row>
    <row r="90">
      <c r="A90" s="16" t="n"/>
      <c r="B90" s="16" t="n"/>
      <c r="C90" s="17" t="n"/>
      <c r="D90" s="18" t="n"/>
      <c r="E90" s="19" t="n"/>
      <c r="F90" s="20" t="n"/>
      <c r="G90" s="24">
        <f>IF($B90="","",IFERROR(VLOOKUP($B90,Parameter!$A$5:$D$10,2,FALSE),""))</f>
        <v/>
      </c>
      <c r="H90" s="19" t="n"/>
      <c r="I90" s="24">
        <f>IF($B90="","",IFERROR(VLOOKUP($B90,Parameter!$A$5:$D$10,3,FALSE),""))</f>
        <v/>
      </c>
      <c r="J90" s="24">
        <f>IF($B90="","",IFERROR(VLOOKUP($B90,Parameter!$A$5:$D$10,4,FALSE),""))</f>
        <v/>
      </c>
      <c r="K90" s="25">
        <f>IF(OR($D90="",$F90="",$G90=""),"",IFERROR(($D90*(1-$G90))/$F90,""))</f>
        <v/>
      </c>
      <c r="L90" s="14">
        <f>IF(OR($E90="",$K90=""),"",IFERROR($E90/$K90+IF($H90="",0,$H90),""))</f>
        <v/>
      </c>
      <c r="M90" s="14">
        <f>IF(OR($L90="",$I90=""),"",IFERROR($L90/(1-$I90),""))</f>
        <v/>
      </c>
      <c r="N90" s="14">
        <f>IF(OR($M90="",$J90=""),"",IFERROR(CEILING($M90*(1+$J90),Parameter!$G$6),""))</f>
        <v/>
      </c>
      <c r="O90" s="19" t="n"/>
      <c r="P90" s="14">
        <f>IF(OR($O90="",$J90=""),"",IFERROR($O90/(1+$J90),""))</f>
        <v/>
      </c>
      <c r="Q90" s="14">
        <f>IF(OR($P90="",$L90=""),"",$P90-$L90)</f>
        <v/>
      </c>
      <c r="R90" s="24">
        <f>IF(OR($Q90="",$P90=""),"",IFERROR($Q90/$P90,""))</f>
        <v/>
      </c>
      <c r="S90" s="24">
        <f>IF(OR($R90="",$I90=""),"",$R90-$I90)</f>
        <v/>
      </c>
      <c r="T90" s="26">
        <f>IF($C90="","",IF(OR($B90="",$D90="",$E90="",$F90=""),"Basis fehlt",IF($O90="","Preis fehlt",IF($R90="","Prüfen",IF($S90&lt;-Parameter!$G$5,"Unter Ziel","Im Ziel")))))</f>
        <v/>
      </c>
      <c r="U90" s="18" t="n"/>
      <c r="V90" s="14">
        <f>IF(OR($U90="",$O90=""),"",$U90*$O90)</f>
        <v/>
      </c>
      <c r="W90" s="14">
        <f>IF(OR($U90="",$Q90=""),"",$U90*$Q90)</f>
        <v/>
      </c>
      <c r="X90">
        <f>IFERROR(INDEX(Parameter!$A$5:$A$10,ROW()-4),"")</f>
        <v/>
      </c>
    </row>
    <row r="91">
      <c r="A91" s="16" t="n"/>
      <c r="B91" s="16" t="n"/>
      <c r="C91" s="17" t="n"/>
      <c r="D91" s="18" t="n"/>
      <c r="E91" s="19" t="n"/>
      <c r="F91" s="20" t="n"/>
      <c r="G91" s="21">
        <f>IF($B91="","",IFERROR(VLOOKUP($B91,Parameter!$A$5:$D$10,2,FALSE),""))</f>
        <v/>
      </c>
      <c r="H91" s="19" t="n"/>
      <c r="I91" s="21">
        <f>IF($B91="","",IFERROR(VLOOKUP($B91,Parameter!$A$5:$D$10,3,FALSE),""))</f>
        <v/>
      </c>
      <c r="J91" s="21">
        <f>IF($B91="","",IFERROR(VLOOKUP($B91,Parameter!$A$5:$D$10,4,FALSE),""))</f>
        <v/>
      </c>
      <c r="K91" s="22">
        <f>IF(OR($D91="",$F91="",$G91=""),"",IFERROR(($D91*(1-$G91))/$F91,""))</f>
        <v/>
      </c>
      <c r="L91" s="15">
        <f>IF(OR($E91="",$K91=""),"",IFERROR($E91/$K91+IF($H91="",0,$H91),""))</f>
        <v/>
      </c>
      <c r="M91" s="15">
        <f>IF(OR($L91="",$I91=""),"",IFERROR($L91/(1-$I91),""))</f>
        <v/>
      </c>
      <c r="N91" s="15">
        <f>IF(OR($M91="",$J91=""),"",IFERROR(CEILING($M91*(1+$J91),Parameter!$G$6),""))</f>
        <v/>
      </c>
      <c r="O91" s="19" t="n"/>
      <c r="P91" s="15">
        <f>IF(OR($O91="",$J91=""),"",IFERROR($O91/(1+$J91),""))</f>
        <v/>
      </c>
      <c r="Q91" s="15">
        <f>IF(OR($P91="",$L91=""),"",$P91-$L91)</f>
        <v/>
      </c>
      <c r="R91" s="21">
        <f>IF(OR($Q91="",$P91=""),"",IFERROR($Q91/$P91,""))</f>
        <v/>
      </c>
      <c r="S91" s="21">
        <f>IF(OR($R91="",$I91=""),"",$R91-$I91)</f>
        <v/>
      </c>
      <c r="T91" s="23">
        <f>IF($C91="","",IF(OR($B91="",$D91="",$E91="",$F91=""),"Basis fehlt",IF($O91="","Preis fehlt",IF($R91="","Prüfen",IF($S91&lt;-Parameter!$G$5,"Unter Ziel","Im Ziel")))))</f>
        <v/>
      </c>
      <c r="U91" s="18" t="n"/>
      <c r="V91" s="15">
        <f>IF(OR($U91="",$O91=""),"",$U91*$O91)</f>
        <v/>
      </c>
      <c r="W91" s="15">
        <f>IF(OR($U91="",$Q91=""),"",$U91*$Q91)</f>
        <v/>
      </c>
      <c r="X91">
        <f>IFERROR(INDEX(Parameter!$A$5:$A$10,ROW()-4),"")</f>
        <v/>
      </c>
    </row>
    <row r="92">
      <c r="A92" s="16" t="n"/>
      <c r="B92" s="16" t="n"/>
      <c r="C92" s="17" t="n"/>
      <c r="D92" s="18" t="n"/>
      <c r="E92" s="19" t="n"/>
      <c r="F92" s="20" t="n"/>
      <c r="G92" s="24">
        <f>IF($B92="","",IFERROR(VLOOKUP($B92,Parameter!$A$5:$D$10,2,FALSE),""))</f>
        <v/>
      </c>
      <c r="H92" s="19" t="n"/>
      <c r="I92" s="24">
        <f>IF($B92="","",IFERROR(VLOOKUP($B92,Parameter!$A$5:$D$10,3,FALSE),""))</f>
        <v/>
      </c>
      <c r="J92" s="24">
        <f>IF($B92="","",IFERROR(VLOOKUP($B92,Parameter!$A$5:$D$10,4,FALSE),""))</f>
        <v/>
      </c>
      <c r="K92" s="25">
        <f>IF(OR($D92="",$F92="",$G92=""),"",IFERROR(($D92*(1-$G92))/$F92,""))</f>
        <v/>
      </c>
      <c r="L92" s="14">
        <f>IF(OR($E92="",$K92=""),"",IFERROR($E92/$K92+IF($H92="",0,$H92),""))</f>
        <v/>
      </c>
      <c r="M92" s="14">
        <f>IF(OR($L92="",$I92=""),"",IFERROR($L92/(1-$I92),""))</f>
        <v/>
      </c>
      <c r="N92" s="14">
        <f>IF(OR($M92="",$J92=""),"",IFERROR(CEILING($M92*(1+$J92),Parameter!$G$6),""))</f>
        <v/>
      </c>
      <c r="O92" s="19" t="n"/>
      <c r="P92" s="14">
        <f>IF(OR($O92="",$J92=""),"",IFERROR($O92/(1+$J92),""))</f>
        <v/>
      </c>
      <c r="Q92" s="14">
        <f>IF(OR($P92="",$L92=""),"",$P92-$L92)</f>
        <v/>
      </c>
      <c r="R92" s="24">
        <f>IF(OR($Q92="",$P92=""),"",IFERROR($Q92/$P92,""))</f>
        <v/>
      </c>
      <c r="S92" s="24">
        <f>IF(OR($R92="",$I92=""),"",$R92-$I92)</f>
        <v/>
      </c>
      <c r="T92" s="26">
        <f>IF($C92="","",IF(OR($B92="",$D92="",$E92="",$F92=""),"Basis fehlt",IF($O92="","Preis fehlt",IF($R92="","Prüfen",IF($S92&lt;-Parameter!$G$5,"Unter Ziel","Im Ziel")))))</f>
        <v/>
      </c>
      <c r="U92" s="18" t="n"/>
      <c r="V92" s="14">
        <f>IF(OR($U92="",$O92=""),"",$U92*$O92)</f>
        <v/>
      </c>
      <c r="W92" s="14">
        <f>IF(OR($U92="",$Q92=""),"",$U92*$Q92)</f>
        <v/>
      </c>
      <c r="X92">
        <f>IFERROR(INDEX(Parameter!$A$5:$A$10,ROW()-4),"")</f>
        <v/>
      </c>
    </row>
    <row r="93">
      <c r="A93" s="16" t="n"/>
      <c r="B93" s="16" t="n"/>
      <c r="C93" s="17" t="n"/>
      <c r="D93" s="18" t="n"/>
      <c r="E93" s="19" t="n"/>
      <c r="F93" s="20" t="n"/>
      <c r="G93" s="21">
        <f>IF($B93="","",IFERROR(VLOOKUP($B93,Parameter!$A$5:$D$10,2,FALSE),""))</f>
        <v/>
      </c>
      <c r="H93" s="19" t="n"/>
      <c r="I93" s="21">
        <f>IF($B93="","",IFERROR(VLOOKUP($B93,Parameter!$A$5:$D$10,3,FALSE),""))</f>
        <v/>
      </c>
      <c r="J93" s="21">
        <f>IF($B93="","",IFERROR(VLOOKUP($B93,Parameter!$A$5:$D$10,4,FALSE),""))</f>
        <v/>
      </c>
      <c r="K93" s="22">
        <f>IF(OR($D93="",$F93="",$G93=""),"",IFERROR(($D93*(1-$G93))/$F93,""))</f>
        <v/>
      </c>
      <c r="L93" s="15">
        <f>IF(OR($E93="",$K93=""),"",IFERROR($E93/$K93+IF($H93="",0,$H93),""))</f>
        <v/>
      </c>
      <c r="M93" s="15">
        <f>IF(OR($L93="",$I93=""),"",IFERROR($L93/(1-$I93),""))</f>
        <v/>
      </c>
      <c r="N93" s="15">
        <f>IF(OR($M93="",$J93=""),"",IFERROR(CEILING($M93*(1+$J93),Parameter!$G$6),""))</f>
        <v/>
      </c>
      <c r="O93" s="19" t="n"/>
      <c r="P93" s="15">
        <f>IF(OR($O93="",$J93=""),"",IFERROR($O93/(1+$J93),""))</f>
        <v/>
      </c>
      <c r="Q93" s="15">
        <f>IF(OR($P93="",$L93=""),"",$P93-$L93)</f>
        <v/>
      </c>
      <c r="R93" s="21">
        <f>IF(OR($Q93="",$P93=""),"",IFERROR($Q93/$P93,""))</f>
        <v/>
      </c>
      <c r="S93" s="21">
        <f>IF(OR($R93="",$I93=""),"",$R93-$I93)</f>
        <v/>
      </c>
      <c r="T93" s="23">
        <f>IF($C93="","",IF(OR($B93="",$D93="",$E93="",$F93=""),"Basis fehlt",IF($O93="","Preis fehlt",IF($R93="","Prüfen",IF($S93&lt;-Parameter!$G$5,"Unter Ziel","Im Ziel")))))</f>
        <v/>
      </c>
      <c r="U93" s="18" t="n"/>
      <c r="V93" s="15">
        <f>IF(OR($U93="",$O93=""),"",$U93*$O93)</f>
        <v/>
      </c>
      <c r="W93" s="15">
        <f>IF(OR($U93="",$Q93=""),"",$U93*$Q93)</f>
        <v/>
      </c>
      <c r="X93">
        <f>IFERROR(INDEX(Parameter!$A$5:$A$10,ROW()-4),"")</f>
        <v/>
      </c>
    </row>
    <row r="94">
      <c r="A94" s="16" t="n"/>
      <c r="B94" s="16" t="n"/>
      <c r="C94" s="17" t="n"/>
      <c r="D94" s="18" t="n"/>
      <c r="E94" s="19" t="n"/>
      <c r="F94" s="20" t="n"/>
      <c r="G94" s="24">
        <f>IF($B94="","",IFERROR(VLOOKUP($B94,Parameter!$A$5:$D$10,2,FALSE),""))</f>
        <v/>
      </c>
      <c r="H94" s="19" t="n"/>
      <c r="I94" s="24">
        <f>IF($B94="","",IFERROR(VLOOKUP($B94,Parameter!$A$5:$D$10,3,FALSE),""))</f>
        <v/>
      </c>
      <c r="J94" s="24">
        <f>IF($B94="","",IFERROR(VLOOKUP($B94,Parameter!$A$5:$D$10,4,FALSE),""))</f>
        <v/>
      </c>
      <c r="K94" s="25">
        <f>IF(OR($D94="",$F94="",$G94=""),"",IFERROR(($D94*(1-$G94))/$F94,""))</f>
        <v/>
      </c>
      <c r="L94" s="14">
        <f>IF(OR($E94="",$K94=""),"",IFERROR($E94/$K94+IF($H94="",0,$H94),""))</f>
        <v/>
      </c>
      <c r="M94" s="14">
        <f>IF(OR($L94="",$I94=""),"",IFERROR($L94/(1-$I94),""))</f>
        <v/>
      </c>
      <c r="N94" s="14">
        <f>IF(OR($M94="",$J94=""),"",IFERROR(CEILING($M94*(1+$J94),Parameter!$G$6),""))</f>
        <v/>
      </c>
      <c r="O94" s="19" t="n"/>
      <c r="P94" s="14">
        <f>IF(OR($O94="",$J94=""),"",IFERROR($O94/(1+$J94),""))</f>
        <v/>
      </c>
      <c r="Q94" s="14">
        <f>IF(OR($P94="",$L94=""),"",$P94-$L94)</f>
        <v/>
      </c>
      <c r="R94" s="24">
        <f>IF(OR($Q94="",$P94=""),"",IFERROR($Q94/$P94,""))</f>
        <v/>
      </c>
      <c r="S94" s="24">
        <f>IF(OR($R94="",$I94=""),"",$R94-$I94)</f>
        <v/>
      </c>
      <c r="T94" s="26">
        <f>IF($C94="","",IF(OR($B94="",$D94="",$E94="",$F94=""),"Basis fehlt",IF($O94="","Preis fehlt",IF($R94="","Prüfen",IF($S94&lt;-Parameter!$G$5,"Unter Ziel","Im Ziel")))))</f>
        <v/>
      </c>
      <c r="U94" s="18" t="n"/>
      <c r="V94" s="14">
        <f>IF(OR($U94="",$O94=""),"",$U94*$O94)</f>
        <v/>
      </c>
      <c r="W94" s="14">
        <f>IF(OR($U94="",$Q94=""),"",$U94*$Q94)</f>
        <v/>
      </c>
      <c r="X94">
        <f>IFERROR(INDEX(Parameter!$A$5:$A$10,ROW()-4),"")</f>
        <v/>
      </c>
    </row>
    <row r="95">
      <c r="A95" s="16" t="n"/>
      <c r="B95" s="16" t="n"/>
      <c r="C95" s="17" t="n"/>
      <c r="D95" s="18" t="n"/>
      <c r="E95" s="19" t="n"/>
      <c r="F95" s="20" t="n"/>
      <c r="G95" s="21">
        <f>IF($B95="","",IFERROR(VLOOKUP($B95,Parameter!$A$5:$D$10,2,FALSE),""))</f>
        <v/>
      </c>
      <c r="H95" s="19" t="n"/>
      <c r="I95" s="21">
        <f>IF($B95="","",IFERROR(VLOOKUP($B95,Parameter!$A$5:$D$10,3,FALSE),""))</f>
        <v/>
      </c>
      <c r="J95" s="21">
        <f>IF($B95="","",IFERROR(VLOOKUP($B95,Parameter!$A$5:$D$10,4,FALSE),""))</f>
        <v/>
      </c>
      <c r="K95" s="22">
        <f>IF(OR($D95="",$F95="",$G95=""),"",IFERROR(($D95*(1-$G95))/$F95,""))</f>
        <v/>
      </c>
      <c r="L95" s="15">
        <f>IF(OR($E95="",$K95=""),"",IFERROR($E95/$K95+IF($H95="",0,$H95),""))</f>
        <v/>
      </c>
      <c r="M95" s="15">
        <f>IF(OR($L95="",$I95=""),"",IFERROR($L95/(1-$I95),""))</f>
        <v/>
      </c>
      <c r="N95" s="15">
        <f>IF(OR($M95="",$J95=""),"",IFERROR(CEILING($M95*(1+$J95),Parameter!$G$6),""))</f>
        <v/>
      </c>
      <c r="O95" s="19" t="n"/>
      <c r="P95" s="15">
        <f>IF(OR($O95="",$J95=""),"",IFERROR($O95/(1+$J95),""))</f>
        <v/>
      </c>
      <c r="Q95" s="15">
        <f>IF(OR($P95="",$L95=""),"",$P95-$L95)</f>
        <v/>
      </c>
      <c r="R95" s="21">
        <f>IF(OR($Q95="",$P95=""),"",IFERROR($Q95/$P95,""))</f>
        <v/>
      </c>
      <c r="S95" s="21">
        <f>IF(OR($R95="",$I95=""),"",$R95-$I95)</f>
        <v/>
      </c>
      <c r="T95" s="23">
        <f>IF($C95="","",IF(OR($B95="",$D95="",$E95="",$F95=""),"Basis fehlt",IF($O95="","Preis fehlt",IF($R95="","Prüfen",IF($S95&lt;-Parameter!$G$5,"Unter Ziel","Im Ziel")))))</f>
        <v/>
      </c>
      <c r="U95" s="18" t="n"/>
      <c r="V95" s="15">
        <f>IF(OR($U95="",$O95=""),"",$U95*$O95)</f>
        <v/>
      </c>
      <c r="W95" s="15">
        <f>IF(OR($U95="",$Q95=""),"",$U95*$Q95)</f>
        <v/>
      </c>
      <c r="X95">
        <f>IFERROR(INDEX(Parameter!$A$5:$A$10,ROW()-4),"")</f>
        <v/>
      </c>
    </row>
    <row r="96">
      <c r="A96" s="16" t="n"/>
      <c r="B96" s="16" t="n"/>
      <c r="C96" s="17" t="n"/>
      <c r="D96" s="18" t="n"/>
      <c r="E96" s="19" t="n"/>
      <c r="F96" s="20" t="n"/>
      <c r="G96" s="24">
        <f>IF($B96="","",IFERROR(VLOOKUP($B96,Parameter!$A$5:$D$10,2,FALSE),""))</f>
        <v/>
      </c>
      <c r="H96" s="19" t="n"/>
      <c r="I96" s="24">
        <f>IF($B96="","",IFERROR(VLOOKUP($B96,Parameter!$A$5:$D$10,3,FALSE),""))</f>
        <v/>
      </c>
      <c r="J96" s="24">
        <f>IF($B96="","",IFERROR(VLOOKUP($B96,Parameter!$A$5:$D$10,4,FALSE),""))</f>
        <v/>
      </c>
      <c r="K96" s="25">
        <f>IF(OR($D96="",$F96="",$G96=""),"",IFERROR(($D96*(1-$G96))/$F96,""))</f>
        <v/>
      </c>
      <c r="L96" s="14">
        <f>IF(OR($E96="",$K96=""),"",IFERROR($E96/$K96+IF($H96="",0,$H96),""))</f>
        <v/>
      </c>
      <c r="M96" s="14">
        <f>IF(OR($L96="",$I96=""),"",IFERROR($L96/(1-$I96),""))</f>
        <v/>
      </c>
      <c r="N96" s="14">
        <f>IF(OR($M96="",$J96=""),"",IFERROR(CEILING($M96*(1+$J96),Parameter!$G$6),""))</f>
        <v/>
      </c>
      <c r="O96" s="19" t="n"/>
      <c r="P96" s="14">
        <f>IF(OR($O96="",$J96=""),"",IFERROR($O96/(1+$J96),""))</f>
        <v/>
      </c>
      <c r="Q96" s="14">
        <f>IF(OR($P96="",$L96=""),"",$P96-$L96)</f>
        <v/>
      </c>
      <c r="R96" s="24">
        <f>IF(OR($Q96="",$P96=""),"",IFERROR($Q96/$P96,""))</f>
        <v/>
      </c>
      <c r="S96" s="24">
        <f>IF(OR($R96="",$I96=""),"",$R96-$I96)</f>
        <v/>
      </c>
      <c r="T96" s="26">
        <f>IF($C96="","",IF(OR($B96="",$D96="",$E96="",$F96=""),"Basis fehlt",IF($O96="","Preis fehlt",IF($R96="","Prüfen",IF($S96&lt;-Parameter!$G$5,"Unter Ziel","Im Ziel")))))</f>
        <v/>
      </c>
      <c r="U96" s="18" t="n"/>
      <c r="V96" s="14">
        <f>IF(OR($U96="",$O96=""),"",$U96*$O96)</f>
        <v/>
      </c>
      <c r="W96" s="14">
        <f>IF(OR($U96="",$Q96=""),"",$U96*$Q96)</f>
        <v/>
      </c>
      <c r="X96">
        <f>IFERROR(INDEX(Parameter!$A$5:$A$10,ROW()-4),"")</f>
        <v/>
      </c>
    </row>
    <row r="97">
      <c r="A97" s="16" t="n"/>
      <c r="B97" s="16" t="n"/>
      <c r="C97" s="17" t="n"/>
      <c r="D97" s="18" t="n"/>
      <c r="E97" s="19" t="n"/>
      <c r="F97" s="20" t="n"/>
      <c r="G97" s="21">
        <f>IF($B97="","",IFERROR(VLOOKUP($B97,Parameter!$A$5:$D$10,2,FALSE),""))</f>
        <v/>
      </c>
      <c r="H97" s="19" t="n"/>
      <c r="I97" s="21">
        <f>IF($B97="","",IFERROR(VLOOKUP($B97,Parameter!$A$5:$D$10,3,FALSE),""))</f>
        <v/>
      </c>
      <c r="J97" s="21">
        <f>IF($B97="","",IFERROR(VLOOKUP($B97,Parameter!$A$5:$D$10,4,FALSE),""))</f>
        <v/>
      </c>
      <c r="K97" s="22">
        <f>IF(OR($D97="",$F97="",$G97=""),"",IFERROR(($D97*(1-$G97))/$F97,""))</f>
        <v/>
      </c>
      <c r="L97" s="15">
        <f>IF(OR($E97="",$K97=""),"",IFERROR($E97/$K97+IF($H97="",0,$H97),""))</f>
        <v/>
      </c>
      <c r="M97" s="15">
        <f>IF(OR($L97="",$I97=""),"",IFERROR($L97/(1-$I97),""))</f>
        <v/>
      </c>
      <c r="N97" s="15">
        <f>IF(OR($M97="",$J97=""),"",IFERROR(CEILING($M97*(1+$J97),Parameter!$G$6),""))</f>
        <v/>
      </c>
      <c r="O97" s="19" t="n"/>
      <c r="P97" s="15">
        <f>IF(OR($O97="",$J97=""),"",IFERROR($O97/(1+$J97),""))</f>
        <v/>
      </c>
      <c r="Q97" s="15">
        <f>IF(OR($P97="",$L97=""),"",$P97-$L97)</f>
        <v/>
      </c>
      <c r="R97" s="21">
        <f>IF(OR($Q97="",$P97=""),"",IFERROR($Q97/$P97,""))</f>
        <v/>
      </c>
      <c r="S97" s="21">
        <f>IF(OR($R97="",$I97=""),"",$R97-$I97)</f>
        <v/>
      </c>
      <c r="T97" s="23">
        <f>IF($C97="","",IF(OR($B97="",$D97="",$E97="",$F97=""),"Basis fehlt",IF($O97="","Preis fehlt",IF($R97="","Prüfen",IF($S97&lt;-Parameter!$G$5,"Unter Ziel","Im Ziel")))))</f>
        <v/>
      </c>
      <c r="U97" s="18" t="n"/>
      <c r="V97" s="15">
        <f>IF(OR($U97="",$O97=""),"",$U97*$O97)</f>
        <v/>
      </c>
      <c r="W97" s="15">
        <f>IF(OR($U97="",$Q97=""),"",$U97*$Q97)</f>
        <v/>
      </c>
      <c r="X97">
        <f>IFERROR(INDEX(Parameter!$A$5:$A$10,ROW()-4),"")</f>
        <v/>
      </c>
    </row>
    <row r="98">
      <c r="A98" s="16" t="n"/>
      <c r="B98" s="16" t="n"/>
      <c r="C98" s="17" t="n"/>
      <c r="D98" s="18" t="n"/>
      <c r="E98" s="19" t="n"/>
      <c r="F98" s="20" t="n"/>
      <c r="G98" s="24">
        <f>IF($B98="","",IFERROR(VLOOKUP($B98,Parameter!$A$5:$D$10,2,FALSE),""))</f>
        <v/>
      </c>
      <c r="H98" s="19" t="n"/>
      <c r="I98" s="24">
        <f>IF($B98="","",IFERROR(VLOOKUP($B98,Parameter!$A$5:$D$10,3,FALSE),""))</f>
        <v/>
      </c>
      <c r="J98" s="24">
        <f>IF($B98="","",IFERROR(VLOOKUP($B98,Parameter!$A$5:$D$10,4,FALSE),""))</f>
        <v/>
      </c>
      <c r="K98" s="25">
        <f>IF(OR($D98="",$F98="",$G98=""),"",IFERROR(($D98*(1-$G98))/$F98,""))</f>
        <v/>
      </c>
      <c r="L98" s="14">
        <f>IF(OR($E98="",$K98=""),"",IFERROR($E98/$K98+IF($H98="",0,$H98),""))</f>
        <v/>
      </c>
      <c r="M98" s="14">
        <f>IF(OR($L98="",$I98=""),"",IFERROR($L98/(1-$I98),""))</f>
        <v/>
      </c>
      <c r="N98" s="14">
        <f>IF(OR($M98="",$J98=""),"",IFERROR(CEILING($M98*(1+$J98),Parameter!$G$6),""))</f>
        <v/>
      </c>
      <c r="O98" s="19" t="n"/>
      <c r="P98" s="14">
        <f>IF(OR($O98="",$J98=""),"",IFERROR($O98/(1+$J98),""))</f>
        <v/>
      </c>
      <c r="Q98" s="14">
        <f>IF(OR($P98="",$L98=""),"",$P98-$L98)</f>
        <v/>
      </c>
      <c r="R98" s="24">
        <f>IF(OR($Q98="",$P98=""),"",IFERROR($Q98/$P98,""))</f>
        <v/>
      </c>
      <c r="S98" s="24">
        <f>IF(OR($R98="",$I98=""),"",$R98-$I98)</f>
        <v/>
      </c>
      <c r="T98" s="26">
        <f>IF($C98="","",IF(OR($B98="",$D98="",$E98="",$F98=""),"Basis fehlt",IF($O98="","Preis fehlt",IF($R98="","Prüfen",IF($S98&lt;-Parameter!$G$5,"Unter Ziel","Im Ziel")))))</f>
        <v/>
      </c>
      <c r="U98" s="18" t="n"/>
      <c r="V98" s="14">
        <f>IF(OR($U98="",$O98=""),"",$U98*$O98)</f>
        <v/>
      </c>
      <c r="W98" s="14">
        <f>IF(OR($U98="",$Q98=""),"",$U98*$Q98)</f>
        <v/>
      </c>
      <c r="X98">
        <f>IFERROR(INDEX(Parameter!$A$5:$A$10,ROW()-4),"")</f>
        <v/>
      </c>
    </row>
    <row r="99">
      <c r="A99" s="16" t="n"/>
      <c r="B99" s="16" t="n"/>
      <c r="C99" s="17" t="n"/>
      <c r="D99" s="18" t="n"/>
      <c r="E99" s="19" t="n"/>
      <c r="F99" s="20" t="n"/>
      <c r="G99" s="21">
        <f>IF($B99="","",IFERROR(VLOOKUP($B99,Parameter!$A$5:$D$10,2,FALSE),""))</f>
        <v/>
      </c>
      <c r="H99" s="19" t="n"/>
      <c r="I99" s="21">
        <f>IF($B99="","",IFERROR(VLOOKUP($B99,Parameter!$A$5:$D$10,3,FALSE),""))</f>
        <v/>
      </c>
      <c r="J99" s="21">
        <f>IF($B99="","",IFERROR(VLOOKUP($B99,Parameter!$A$5:$D$10,4,FALSE),""))</f>
        <v/>
      </c>
      <c r="K99" s="22">
        <f>IF(OR($D99="",$F99="",$G99=""),"",IFERROR(($D99*(1-$G99))/$F99,""))</f>
        <v/>
      </c>
      <c r="L99" s="15">
        <f>IF(OR($E99="",$K99=""),"",IFERROR($E99/$K99+IF($H99="",0,$H99),""))</f>
        <v/>
      </c>
      <c r="M99" s="15">
        <f>IF(OR($L99="",$I99=""),"",IFERROR($L99/(1-$I99),""))</f>
        <v/>
      </c>
      <c r="N99" s="15">
        <f>IF(OR($M99="",$J99=""),"",IFERROR(CEILING($M99*(1+$J99),Parameter!$G$6),""))</f>
        <v/>
      </c>
      <c r="O99" s="19" t="n"/>
      <c r="P99" s="15">
        <f>IF(OR($O99="",$J99=""),"",IFERROR($O99/(1+$J99),""))</f>
        <v/>
      </c>
      <c r="Q99" s="15">
        <f>IF(OR($P99="",$L99=""),"",$P99-$L99)</f>
        <v/>
      </c>
      <c r="R99" s="21">
        <f>IF(OR($Q99="",$P99=""),"",IFERROR($Q99/$P99,""))</f>
        <v/>
      </c>
      <c r="S99" s="21">
        <f>IF(OR($R99="",$I99=""),"",$R99-$I99)</f>
        <v/>
      </c>
      <c r="T99" s="23">
        <f>IF($C99="","",IF(OR($B99="",$D99="",$E99="",$F99=""),"Basis fehlt",IF($O99="","Preis fehlt",IF($R99="","Prüfen",IF($S99&lt;-Parameter!$G$5,"Unter Ziel","Im Ziel")))))</f>
        <v/>
      </c>
      <c r="U99" s="18" t="n"/>
      <c r="V99" s="15">
        <f>IF(OR($U99="",$O99=""),"",$U99*$O99)</f>
        <v/>
      </c>
      <c r="W99" s="15">
        <f>IF(OR($U99="",$Q99=""),"",$U99*$Q99)</f>
        <v/>
      </c>
      <c r="X99">
        <f>IFERROR(INDEX(Parameter!$A$5:$A$10,ROW()-4),"")</f>
        <v/>
      </c>
    </row>
    <row r="100">
      <c r="A100" s="16" t="n"/>
      <c r="B100" s="16" t="n"/>
      <c r="C100" s="17" t="n"/>
      <c r="D100" s="18" t="n"/>
      <c r="E100" s="19" t="n"/>
      <c r="F100" s="20" t="n"/>
      <c r="G100" s="24">
        <f>IF($B100="","",IFERROR(VLOOKUP($B100,Parameter!$A$5:$D$10,2,FALSE),""))</f>
        <v/>
      </c>
      <c r="H100" s="19" t="n"/>
      <c r="I100" s="24">
        <f>IF($B100="","",IFERROR(VLOOKUP($B100,Parameter!$A$5:$D$10,3,FALSE),""))</f>
        <v/>
      </c>
      <c r="J100" s="24">
        <f>IF($B100="","",IFERROR(VLOOKUP($B100,Parameter!$A$5:$D$10,4,FALSE),""))</f>
        <v/>
      </c>
      <c r="K100" s="25">
        <f>IF(OR($D100="",$F100="",$G100=""),"",IFERROR(($D100*(1-$G100))/$F100,""))</f>
        <v/>
      </c>
      <c r="L100" s="14">
        <f>IF(OR($E100="",$K100=""),"",IFERROR($E100/$K100+IF($H100="",0,$H100),""))</f>
        <v/>
      </c>
      <c r="M100" s="14">
        <f>IF(OR($L100="",$I100=""),"",IFERROR($L100/(1-$I100),""))</f>
        <v/>
      </c>
      <c r="N100" s="14">
        <f>IF(OR($M100="",$J100=""),"",IFERROR(CEILING($M100*(1+$J100),Parameter!$G$6),""))</f>
        <v/>
      </c>
      <c r="O100" s="19" t="n"/>
      <c r="P100" s="14">
        <f>IF(OR($O100="",$J100=""),"",IFERROR($O100/(1+$J100),""))</f>
        <v/>
      </c>
      <c r="Q100" s="14">
        <f>IF(OR($P100="",$L100=""),"",$P100-$L100)</f>
        <v/>
      </c>
      <c r="R100" s="24">
        <f>IF(OR($Q100="",$P100=""),"",IFERROR($Q100/$P100,""))</f>
        <v/>
      </c>
      <c r="S100" s="24">
        <f>IF(OR($R100="",$I100=""),"",$R100-$I100)</f>
        <v/>
      </c>
      <c r="T100" s="26">
        <f>IF($C100="","",IF(OR($B100="",$D100="",$E100="",$F100=""),"Basis fehlt",IF($O100="","Preis fehlt",IF($R100="","Prüfen",IF($S100&lt;-Parameter!$G$5,"Unter Ziel","Im Ziel")))))</f>
        <v/>
      </c>
      <c r="U100" s="18" t="n"/>
      <c r="V100" s="14">
        <f>IF(OR($U100="",$O100=""),"",$U100*$O100)</f>
        <v/>
      </c>
      <c r="W100" s="14">
        <f>IF(OR($U100="",$Q100=""),"",$U100*$Q100)</f>
        <v/>
      </c>
      <c r="X100">
        <f>IFERROR(INDEX(Parameter!$A$5:$A$10,ROW()-4),"")</f>
        <v/>
      </c>
    </row>
    <row r="101">
      <c r="A101" s="16" t="n"/>
      <c r="B101" s="16" t="n"/>
      <c r="C101" s="17" t="n"/>
      <c r="D101" s="18" t="n"/>
      <c r="E101" s="19" t="n"/>
      <c r="F101" s="20" t="n"/>
      <c r="G101" s="21">
        <f>IF($B101="","",IFERROR(VLOOKUP($B101,Parameter!$A$5:$D$10,2,FALSE),""))</f>
        <v/>
      </c>
      <c r="H101" s="19" t="n"/>
      <c r="I101" s="21">
        <f>IF($B101="","",IFERROR(VLOOKUP($B101,Parameter!$A$5:$D$10,3,FALSE),""))</f>
        <v/>
      </c>
      <c r="J101" s="21">
        <f>IF($B101="","",IFERROR(VLOOKUP($B101,Parameter!$A$5:$D$10,4,FALSE),""))</f>
        <v/>
      </c>
      <c r="K101" s="22">
        <f>IF(OR($D101="",$F101="",$G101=""),"",IFERROR(($D101*(1-$G101))/$F101,""))</f>
        <v/>
      </c>
      <c r="L101" s="15">
        <f>IF(OR($E101="",$K101=""),"",IFERROR($E101/$K101+IF($H101="",0,$H101),""))</f>
        <v/>
      </c>
      <c r="M101" s="15">
        <f>IF(OR($L101="",$I101=""),"",IFERROR($L101/(1-$I101),""))</f>
        <v/>
      </c>
      <c r="N101" s="15">
        <f>IF(OR($M101="",$J101=""),"",IFERROR(CEILING($M101*(1+$J101),Parameter!$G$6),""))</f>
        <v/>
      </c>
      <c r="O101" s="19" t="n"/>
      <c r="P101" s="15">
        <f>IF(OR($O101="",$J101=""),"",IFERROR($O101/(1+$J101),""))</f>
        <v/>
      </c>
      <c r="Q101" s="15">
        <f>IF(OR($P101="",$L101=""),"",$P101-$L101)</f>
        <v/>
      </c>
      <c r="R101" s="21">
        <f>IF(OR($Q101="",$P101=""),"",IFERROR($Q101/$P101,""))</f>
        <v/>
      </c>
      <c r="S101" s="21">
        <f>IF(OR($R101="",$I101=""),"",$R101-$I101)</f>
        <v/>
      </c>
      <c r="T101" s="23">
        <f>IF($C101="","",IF(OR($B101="",$D101="",$E101="",$F101=""),"Basis fehlt",IF($O101="","Preis fehlt",IF($R101="","Prüfen",IF($S101&lt;-Parameter!$G$5,"Unter Ziel","Im Ziel")))))</f>
        <v/>
      </c>
      <c r="U101" s="18" t="n"/>
      <c r="V101" s="15">
        <f>IF(OR($U101="",$O101=""),"",$U101*$O101)</f>
        <v/>
      </c>
      <c r="W101" s="15">
        <f>IF(OR($U101="",$Q101=""),"",$U101*$Q101)</f>
        <v/>
      </c>
      <c r="X101">
        <f>IFERROR(INDEX(Parameter!$A$5:$A$10,ROW()-4),"")</f>
        <v/>
      </c>
    </row>
    <row r="102">
      <c r="A102" s="16" t="n"/>
      <c r="B102" s="16" t="n"/>
      <c r="C102" s="17" t="n"/>
      <c r="D102" s="18" t="n"/>
      <c r="E102" s="19" t="n"/>
      <c r="F102" s="20" t="n"/>
      <c r="G102" s="24">
        <f>IF($B102="","",IFERROR(VLOOKUP($B102,Parameter!$A$5:$D$10,2,FALSE),""))</f>
        <v/>
      </c>
      <c r="H102" s="19" t="n"/>
      <c r="I102" s="24">
        <f>IF($B102="","",IFERROR(VLOOKUP($B102,Parameter!$A$5:$D$10,3,FALSE),""))</f>
        <v/>
      </c>
      <c r="J102" s="24">
        <f>IF($B102="","",IFERROR(VLOOKUP($B102,Parameter!$A$5:$D$10,4,FALSE),""))</f>
        <v/>
      </c>
      <c r="K102" s="25">
        <f>IF(OR($D102="",$F102="",$G102=""),"",IFERROR(($D102*(1-$G102))/$F102,""))</f>
        <v/>
      </c>
      <c r="L102" s="14">
        <f>IF(OR($E102="",$K102=""),"",IFERROR($E102/$K102+IF($H102="",0,$H102),""))</f>
        <v/>
      </c>
      <c r="M102" s="14">
        <f>IF(OR($L102="",$I102=""),"",IFERROR($L102/(1-$I102),""))</f>
        <v/>
      </c>
      <c r="N102" s="14">
        <f>IF(OR($M102="",$J102=""),"",IFERROR(CEILING($M102*(1+$J102),Parameter!$G$6),""))</f>
        <v/>
      </c>
      <c r="O102" s="19" t="n"/>
      <c r="P102" s="14">
        <f>IF(OR($O102="",$J102=""),"",IFERROR($O102/(1+$J102),""))</f>
        <v/>
      </c>
      <c r="Q102" s="14">
        <f>IF(OR($P102="",$L102=""),"",$P102-$L102)</f>
        <v/>
      </c>
      <c r="R102" s="24">
        <f>IF(OR($Q102="",$P102=""),"",IFERROR($Q102/$P102,""))</f>
        <v/>
      </c>
      <c r="S102" s="24">
        <f>IF(OR($R102="",$I102=""),"",$R102-$I102)</f>
        <v/>
      </c>
      <c r="T102" s="26">
        <f>IF($C102="","",IF(OR($B102="",$D102="",$E102="",$F102=""),"Basis fehlt",IF($O102="","Preis fehlt",IF($R102="","Prüfen",IF($S102&lt;-Parameter!$G$5,"Unter Ziel","Im Ziel")))))</f>
        <v/>
      </c>
      <c r="U102" s="18" t="n"/>
      <c r="V102" s="14">
        <f>IF(OR($U102="",$O102=""),"",$U102*$O102)</f>
        <v/>
      </c>
      <c r="W102" s="14">
        <f>IF(OR($U102="",$Q102=""),"",$U102*$Q102)</f>
        <v/>
      </c>
      <c r="X102">
        <f>IFERROR(INDEX(Parameter!$A$5:$A$10,ROW()-4),"")</f>
        <v/>
      </c>
    </row>
    <row r="103">
      <c r="A103" s="16" t="n"/>
      <c r="B103" s="16" t="n"/>
      <c r="C103" s="17" t="n"/>
      <c r="D103" s="18" t="n"/>
      <c r="E103" s="19" t="n"/>
      <c r="F103" s="20" t="n"/>
      <c r="G103" s="21">
        <f>IF($B103="","",IFERROR(VLOOKUP($B103,Parameter!$A$5:$D$10,2,FALSE),""))</f>
        <v/>
      </c>
      <c r="H103" s="19" t="n"/>
      <c r="I103" s="21">
        <f>IF($B103="","",IFERROR(VLOOKUP($B103,Parameter!$A$5:$D$10,3,FALSE),""))</f>
        <v/>
      </c>
      <c r="J103" s="21">
        <f>IF($B103="","",IFERROR(VLOOKUP($B103,Parameter!$A$5:$D$10,4,FALSE),""))</f>
        <v/>
      </c>
      <c r="K103" s="22">
        <f>IF(OR($D103="",$F103="",$G103=""),"",IFERROR(($D103*(1-$G103))/$F103,""))</f>
        <v/>
      </c>
      <c r="L103" s="15">
        <f>IF(OR($E103="",$K103=""),"",IFERROR($E103/$K103+IF($H103="",0,$H103),""))</f>
        <v/>
      </c>
      <c r="M103" s="15">
        <f>IF(OR($L103="",$I103=""),"",IFERROR($L103/(1-$I103),""))</f>
        <v/>
      </c>
      <c r="N103" s="15">
        <f>IF(OR($M103="",$J103=""),"",IFERROR(CEILING($M103*(1+$J103),Parameter!$G$6),""))</f>
        <v/>
      </c>
      <c r="O103" s="19" t="n"/>
      <c r="P103" s="15">
        <f>IF(OR($O103="",$J103=""),"",IFERROR($O103/(1+$J103),""))</f>
        <v/>
      </c>
      <c r="Q103" s="15">
        <f>IF(OR($P103="",$L103=""),"",$P103-$L103)</f>
        <v/>
      </c>
      <c r="R103" s="21">
        <f>IF(OR($Q103="",$P103=""),"",IFERROR($Q103/$P103,""))</f>
        <v/>
      </c>
      <c r="S103" s="21">
        <f>IF(OR($R103="",$I103=""),"",$R103-$I103)</f>
        <v/>
      </c>
      <c r="T103" s="23">
        <f>IF($C103="","",IF(OR($B103="",$D103="",$E103="",$F103=""),"Basis fehlt",IF($O103="","Preis fehlt",IF($R103="","Prüfen",IF($S103&lt;-Parameter!$G$5,"Unter Ziel","Im Ziel")))))</f>
        <v/>
      </c>
      <c r="U103" s="18" t="n"/>
      <c r="V103" s="15">
        <f>IF(OR($U103="",$O103=""),"",$U103*$O103)</f>
        <v/>
      </c>
      <c r="W103" s="15">
        <f>IF(OR($U103="",$Q103=""),"",$U103*$Q103)</f>
        <v/>
      </c>
      <c r="X103">
        <f>IFERROR(INDEX(Parameter!$A$5:$A$10,ROW()-4),"")</f>
        <v/>
      </c>
    </row>
    <row r="104">
      <c r="A104" s="16" t="n"/>
      <c r="B104" s="16" t="n"/>
      <c r="C104" s="17" t="n"/>
      <c r="D104" s="18" t="n"/>
      <c r="E104" s="19" t="n"/>
      <c r="F104" s="20" t="n"/>
      <c r="G104" s="24">
        <f>IF($B104="","",IFERROR(VLOOKUP($B104,Parameter!$A$5:$D$10,2,FALSE),""))</f>
        <v/>
      </c>
      <c r="H104" s="19" t="n"/>
      <c r="I104" s="24">
        <f>IF($B104="","",IFERROR(VLOOKUP($B104,Parameter!$A$5:$D$10,3,FALSE),""))</f>
        <v/>
      </c>
      <c r="J104" s="24">
        <f>IF($B104="","",IFERROR(VLOOKUP($B104,Parameter!$A$5:$D$10,4,FALSE),""))</f>
        <v/>
      </c>
      <c r="K104" s="25">
        <f>IF(OR($D104="",$F104="",$G104=""),"",IFERROR(($D104*(1-$G104))/$F104,""))</f>
        <v/>
      </c>
      <c r="L104" s="14">
        <f>IF(OR($E104="",$K104=""),"",IFERROR($E104/$K104+IF($H104="",0,$H104),""))</f>
        <v/>
      </c>
      <c r="M104" s="14">
        <f>IF(OR($L104="",$I104=""),"",IFERROR($L104/(1-$I104),""))</f>
        <v/>
      </c>
      <c r="N104" s="14">
        <f>IF(OR($M104="",$J104=""),"",IFERROR(CEILING($M104*(1+$J104),Parameter!$G$6),""))</f>
        <v/>
      </c>
      <c r="O104" s="19" t="n"/>
      <c r="P104" s="14">
        <f>IF(OR($O104="",$J104=""),"",IFERROR($O104/(1+$J104),""))</f>
        <v/>
      </c>
      <c r="Q104" s="14">
        <f>IF(OR($P104="",$L104=""),"",$P104-$L104)</f>
        <v/>
      </c>
      <c r="R104" s="24">
        <f>IF(OR($Q104="",$P104=""),"",IFERROR($Q104/$P104,""))</f>
        <v/>
      </c>
      <c r="S104" s="24">
        <f>IF(OR($R104="",$I104=""),"",$R104-$I104)</f>
        <v/>
      </c>
      <c r="T104" s="26">
        <f>IF($C104="","",IF(OR($B104="",$D104="",$E104="",$F104=""),"Basis fehlt",IF($O104="","Preis fehlt",IF($R104="","Prüfen",IF($S104&lt;-Parameter!$G$5,"Unter Ziel","Im Ziel")))))</f>
        <v/>
      </c>
      <c r="U104" s="18" t="n"/>
      <c r="V104" s="14">
        <f>IF(OR($U104="",$O104=""),"",$U104*$O104)</f>
        <v/>
      </c>
      <c r="W104" s="14">
        <f>IF(OR($U104="",$Q104=""),"",$U104*$Q104)</f>
        <v/>
      </c>
      <c r="X104">
        <f>IFERROR(INDEX(Parameter!$A$5:$A$10,ROW()-4),"")</f>
        <v/>
      </c>
    </row>
  </sheetData>
  <autoFilter ref="A4:W104"/>
  <mergeCells count="1">
    <mergeCell ref="A1:W1"/>
  </mergeCells>
  <conditionalFormatting sqref="A5:F104">
    <cfRule type="expression" priority="1" dxfId="2" stopIfTrue="1">
      <formula>AND($A5&lt;&gt;"",OR($B5="",$C5="",$D5="",$E5="",$F5=""))</formula>
    </cfRule>
  </conditionalFormatting>
  <conditionalFormatting sqref="O5:O104">
    <cfRule type="expression" priority="2" dxfId="2" stopIfTrue="1">
      <formula>AND($C5&lt;&gt;"",$B5&lt;&gt;"",$D5&lt;&gt;"",$E5&lt;&gt;"",$F5&lt;&gt;"",$O5="")</formula>
    </cfRule>
    <cfRule type="expression" priority="3" dxfId="2" stopIfTrue="1">
      <formula>AND($O5&lt;&gt;"",$N5&lt;&gt;"",$O5&lt;$N5)</formula>
    </cfRule>
  </conditionalFormatting>
  <conditionalFormatting sqref="T5:T104">
    <cfRule type="expression" priority="4" dxfId="1" stopIfTrue="1">
      <formula>$T5="Im Ziel"</formula>
    </cfRule>
    <cfRule type="expression" priority="5" dxfId="0" stopIfTrue="1">
      <formula>OR($T5="Unter Ziel",$T5="Basis fehlt",$T5="Preis fehlt",$T5="Prüfen")</formula>
    </cfRule>
  </conditionalFormatting>
  <dataValidations count="9">
    <dataValidation sqref="A5:A104" showErrorMessage="1" showInputMessage="1" allowBlank="1" errorTitle="Ungültiger Artikelcode" error="Der Artikelcode darf höchstens 20 Zeichen enthalten." type="textLength" operator="lessThanOrEqual">
      <formula1>20</formula1>
    </dataValidation>
    <dataValidation sqref="B5:B104" showErrorMessage="1" showInputMessage="1" allowBlank="1" errorTitle="Ungültige Kategorie" error="Bitte eine Kategorie aus der Parameterliste auswählen." type="list">
      <formula1>=$X$5:$X$10</formula1>
    </dataValidation>
    <dataValidation sqref="C5:C104" showErrorMessage="1" showInputMessage="1" allowBlank="1" errorTitle="Bezeichnung zu lang" error="Die Bezeichnung darf höchstens 80 Zeichen enthalten." type="textLength" operator="lessThanOrEqual">
      <formula1>80</formula1>
    </dataValidation>
    <dataValidation sqref="D5:D104" showErrorMessage="1" showInputMessage="1" allowBlank="1" errorTitle="Unplausibler Gebindeinhalt" error="Der Gebindeinhalt muss zwischen 100 ml und 50.000 ml liegen." type="whole" operator="between">
      <formula1>100</formula1>
      <formula2>50000</formula2>
    </dataValidation>
    <dataValidation sqref="E5:E104" showErrorMessage="1" showInputMessage="1" allowBlank="1" errorTitle="Ungültiger Einkaufspreis" error="Der Einkaufspreis muss zwischen 0,00 € und 10.000,00 € liegen." type="decimal" operator="between">
      <formula1>0</formula1>
      <formula2>10000</formula2>
    </dataValidation>
    <dataValidation sqref="F5:F104" showErrorMessage="1" showInputMessage="1" allowBlank="1" errorTitle="Unplausible Ausschankmenge" error="Die Ausschankmenge muss mindestens 10 ml betragen und darf das Gebinde nicht überschreiten." type="custom">
      <formula1>=OR(F5="",AND(ISNUMBER(F5),F5&gt;=10,F5&lt;=D5))</formula1>
    </dataValidation>
    <dataValidation sqref="H5:H104" showErrorMessage="1" showInputMessage="1" allowBlank="1" errorTitle="Ungültige Zusatzkosten" error="Zusatzkosten müssen zwischen 0,00 € und 100,00 € liegen." type="decimal" operator="between">
      <formula1>0</formula1>
      <formula2>100</formula2>
    </dataValidation>
    <dataValidation sqref="O5:O104" showErrorMessage="1" showInputMessage="1" allowBlank="1" errorTitle="Ungültiger Verkaufspreis" error="Der tatsächliche Verkaufspreis muss zwischen 0,00 € und 1.000,00 € liegen." type="decimal" operator="between">
      <formula1>0</formula1>
      <formula2>1000</formula2>
    </dataValidation>
    <dataValidation sqref="U5:U104" showErrorMessage="1" showInputMessage="1" allowBlank="1" errorTitle="Ungültige Planmenge" error="Die Planportionen müssen zwischen 0 und 100.000 liegen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9" customWidth="1" min="2" max="2"/>
    <col width="16" customWidth="1" min="3" max="3"/>
    <col width="16" customWidth="1" min="4" max="4"/>
    <col width="4" customWidth="1" min="5" max="5"/>
    <col width="28" customWidth="1" min="6" max="6"/>
    <col width="17" customWidth="1" min="7" max="7"/>
    <col width="20" customWidth="1" min="8" max="8"/>
  </cols>
  <sheetData>
    <row r="1" ht="30" customHeight="1">
      <c r="A1" s="1" t="inlineStr">
        <is>
          <t>Parameter und zulässige Kategorien</t>
        </is>
      </c>
    </row>
    <row r="2" ht="28" customHeight="1">
      <c r="A2" s="2" t="inlineStr">
        <is>
          <t>Gelbe Zellen enthalten veränderbare Annahmen für Schwund, Zielmarge, Umsatzsteuer, Toleranz, Rundung und Planmonat.</t>
        </is>
      </c>
    </row>
    <row r="3"/>
    <row r="4">
      <c r="A4" s="3" t="inlineStr">
        <is>
          <t>Kategorie</t>
        </is>
      </c>
      <c r="B4" s="3" t="inlineStr">
        <is>
          <t>Standardschwund</t>
        </is>
      </c>
      <c r="C4" s="3" t="inlineStr">
        <is>
          <t>Zielmarge</t>
        </is>
      </c>
      <c r="D4" s="3" t="inlineStr">
        <is>
          <t>USt-Annahme</t>
        </is>
      </c>
      <c r="F4" s="3" t="inlineStr">
        <is>
          <t>Parameter</t>
        </is>
      </c>
      <c r="G4" s="3" t="inlineStr">
        <is>
          <t>Wert</t>
        </is>
      </c>
      <c r="H4" s="3" t="inlineStr">
        <is>
          <t>Einheit</t>
        </is>
      </c>
    </row>
    <row r="5">
      <c r="A5" s="17" t="inlineStr">
        <is>
          <t>Bier</t>
        </is>
      </c>
      <c r="B5" s="27" t="n">
        <v>0.04</v>
      </c>
      <c r="C5" s="27" t="n">
        <v>0.68</v>
      </c>
      <c r="D5" s="27" t="n">
        <v>0.19</v>
      </c>
      <c r="F5" s="4" t="inlineStr">
        <is>
          <t>Toleranz zur Zielmarge</t>
        </is>
      </c>
      <c r="G5" s="27" t="n">
        <v>0.02</v>
      </c>
      <c r="H5" s="4" t="inlineStr">
        <is>
          <t>Prozentpunkte</t>
        </is>
      </c>
    </row>
    <row r="6">
      <c r="A6" s="17" t="inlineStr">
        <is>
          <t>Wein</t>
        </is>
      </c>
      <c r="B6" s="27" t="n">
        <v>0.04</v>
      </c>
      <c r="C6" s="27" t="n">
        <v>0.72</v>
      </c>
      <c r="D6" s="27" t="n">
        <v>0.19</v>
      </c>
      <c r="F6" s="4" t="inlineStr">
        <is>
          <t>Preisrundung</t>
        </is>
      </c>
      <c r="G6" s="19" t="n">
        <v>0.1</v>
      </c>
      <c r="H6" s="4" t="inlineStr">
        <is>
          <t>Euro</t>
        </is>
      </c>
    </row>
    <row r="7">
      <c r="A7" s="17" t="inlineStr">
        <is>
          <t>Wasser</t>
        </is>
      </c>
      <c r="B7" s="27" t="n">
        <v>0.02</v>
      </c>
      <c r="C7" s="27" t="n">
        <v>0.75</v>
      </c>
      <c r="D7" s="27" t="n">
        <v>0.19</v>
      </c>
      <c r="F7" s="4" t="inlineStr">
        <is>
          <t>Planmonat</t>
        </is>
      </c>
      <c r="G7" s="28" t="n">
        <v>46266</v>
      </c>
      <c r="H7" s="4" t="inlineStr">
        <is>
          <t>Monat</t>
        </is>
      </c>
    </row>
    <row r="8">
      <c r="A8" s="17" t="inlineStr">
        <is>
          <t>Erfrischungsgetränk</t>
        </is>
      </c>
      <c r="B8" s="27" t="n">
        <v>0.03</v>
      </c>
      <c r="C8" s="27" t="n">
        <v>0.74</v>
      </c>
      <c r="D8" s="27" t="n">
        <v>0.19</v>
      </c>
    </row>
    <row r="9">
      <c r="A9" s="17" t="inlineStr">
        <is>
          <t>Saft</t>
        </is>
      </c>
      <c r="B9" s="27" t="n">
        <v>0.03</v>
      </c>
      <c r="C9" s="27" t="n">
        <v>0.75</v>
      </c>
      <c r="D9" s="27" t="n">
        <v>0.19</v>
      </c>
    </row>
    <row r="10">
      <c r="A10" s="17" t="inlineStr">
        <is>
          <t>Spirituose</t>
        </is>
      </c>
      <c r="B10" s="27" t="n">
        <v>0.03</v>
      </c>
      <c r="C10" s="27" t="n">
        <v>0.78</v>
      </c>
      <c r="D10" s="27" t="n">
        <v>0.19</v>
      </c>
    </row>
  </sheetData>
  <mergeCells count="1">
    <mergeCell ref="A1:H1"/>
  </mergeCells>
  <dataValidations count="7">
    <dataValidation sqref="A5:A10" showErrorMessage="1" showInputMessage="1" allowBlank="0" errorTitle="Ungültige Kategorie" error="Eine Kategorie benötigt 1 bis 40 Zeichen." type="textLength" operator="between">
      <formula1>1</formula1>
      <formula2>40</formula2>
    </dataValidation>
    <dataValidation sqref="B5:B10" showErrorMessage="1" showInputMessage="1" allowBlank="0" errorTitle="Ungültiger Schwund" error="Der Schwund muss zwischen 0,0 % und 30,0 % liegen." type="decimal" operator="between">
      <formula1>0</formula1>
      <formula2>0.30</formula2>
    </dataValidation>
    <dataValidation sqref="C5:C10" showErrorMessage="1" showInputMessage="1" allowBlank="0" errorTitle="Ungültige Zielmarge" error="Die Zielmarge muss zwischen 10,0 % und 95,0 % liegen." type="decimal" operator="between">
      <formula1>0.10</formula1>
      <formula2>0.95</formula2>
    </dataValidation>
    <dataValidation sqref="D5:D10" showErrorMessage="1" showInputMessage="1" allowBlank="0" errorTitle="Ungültige Umsatzsteuer-Annahme" error="Die Umsatzsteuer-Annahme muss zwischen 0,0 % und 50,0 % liegen." type="decimal" operator="between">
      <formula1>0</formula1>
      <formula2>0.50</formula2>
    </dataValidation>
    <dataValidation sqref="G5" showErrorMessage="1" showInputMessage="1" allowBlank="0" errorTitle="Ungültige Toleranz" error="Die Toleranz muss zwischen 0,0 % und 20,0 % liegen." type="decimal" operator="between">
      <formula1>0</formula1>
      <formula2>0.20</formula2>
    </dataValidation>
    <dataValidation sqref="G6" showErrorMessage="1" showInputMessage="1" allowBlank="0" errorTitle="Ungültige Preisrundung" error="Die Preisrundung muss zwischen 0,01 € und 5,00 € liegen." type="decimal" operator="between">
      <formula1>0.01</formula1>
      <formula2>5</formula2>
    </dataValidation>
    <dataValidation sqref="G7" showErrorMessage="1" showInputMessage="1" allowBlank="0" errorTitle="Ungültiger Planmonat" error="Bitte ein gültiges Datum im vorgesehenen Zeitraum eingeben." type="date" operator="between">
      <formula1>DATE(2021,1,1)</formula1>
      <formula2>DATE(2036,12,31)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72" customWidth="1" min="2" max="2"/>
    <col width="65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" t="inlineStr">
        <is>
          <t>Hinweise zur Berechnungslogik</t>
        </is>
      </c>
    </row>
    <row r="2" ht="28" customHeight="1">
      <c r="A2" s="2" t="inlineStr">
        <is>
          <t>Die Hinweise erläutern die vorbereiteten Formeln und deren Verhalten bei leeren oder unvollständigen Eingaben.</t>
        </is>
      </c>
    </row>
    <row r="3"/>
    <row r="4">
      <c r="A4" s="3" t="inlineStr">
        <is>
          <t>Bereich</t>
        </is>
      </c>
      <c r="B4" s="3" t="inlineStr">
        <is>
          <t>Berechnung und Quellen</t>
        </is>
      </c>
      <c r="C4" s="3" t="inlineStr">
        <is>
          <t>Verhalten bei leeren oder fehlerhaften Werten</t>
        </is>
      </c>
    </row>
    <row r="5" ht="48" customHeight="1">
      <c r="A5" s="29" t="inlineStr">
        <is>
          <t>G, I und J</t>
        </is>
      </c>
      <c r="B5" s="29" t="inlineStr">
        <is>
          <t>VLOOKUP liest Standardschwund, Zielmarge und USt-Annahme über die Kategorie aus Parameter!A5:D10.</t>
        </is>
      </c>
      <c r="C5" s="29" t="inlineStr">
        <is>
          <t>Leere Kategorie oder nicht gefundener Eintrag ergibt durch IF und IFERROR eine leere Anzeige.</t>
        </is>
      </c>
    </row>
    <row r="6" ht="48" customHeight="1">
      <c r="A6" s="30" t="inlineStr">
        <is>
          <t>K</t>
        </is>
      </c>
      <c r="B6" s="30" t="inlineStr">
        <is>
          <t>Verwertbare Portionen = Gebindeinhalt × (1 − Schwund) ÷ Ausschankmenge.</t>
        </is>
      </c>
      <c r="C6" s="30" t="inlineStr">
        <is>
          <t>Fehlende Mengen sowie Divisionen durch ungültige Werte bleiben leer.</t>
        </is>
      </c>
    </row>
    <row r="7" ht="48" customHeight="1">
      <c r="A7" s="29" t="inlineStr">
        <is>
          <t>L</t>
        </is>
      </c>
      <c r="B7" s="29" t="inlineStr">
        <is>
          <t>Wareneinsatz je Portion = Einkaufspreis ÷ verwertbare Portionen + Zusatzkosten.</t>
        </is>
      </c>
      <c r="C7" s="29" t="inlineStr">
        <is>
          <t>Fehlende Kalkulationsbasis bleibt leer; leere Zusatzkosten werden als 0,00 € behandelt.</t>
        </is>
      </c>
    </row>
    <row r="8" ht="48" customHeight="1">
      <c r="A8" s="30" t="inlineStr">
        <is>
          <t>M und N</t>
        </is>
      </c>
      <c r="B8" s="30" t="inlineStr">
        <is>
          <t>Mindest-VK netto = Wareneinsatz ÷ (1 − Zielmarge); brutto wird mit der USt-Annahme berechnet und auf Parameter!G6 aufgerundet.</t>
        </is>
      </c>
      <c r="C8" s="30" t="inlineStr">
        <is>
          <t>Fehlende Werte oder ungültige Divisionen bleiben durch IFERROR leer.</t>
        </is>
      </c>
    </row>
    <row r="9" ht="48" customHeight="1">
      <c r="A9" s="29" t="inlineStr">
        <is>
          <t>P bis S</t>
        </is>
      </c>
      <c r="B9" s="29" t="inlineStr">
        <is>
          <t>Tatsächlicher VK netto, Deckungsbeitrag, Ist-Marge und Abweichung zur Zielmarge entstehen aus tatsächlichem VK, USt-Annahme und Wareneinsatz.</t>
        </is>
      </c>
      <c r="C9" s="29" t="inlineStr">
        <is>
          <t>Ohne tatsächlichen VK oder vollständige Kostenbasis bleiben die Ergebnisse leer.</t>
        </is>
      </c>
    </row>
    <row r="10" ht="48" customHeight="1">
      <c r="A10" s="30" t="inlineStr">
        <is>
          <t>T</t>
        </is>
      </c>
      <c r="B10" s="30" t="inlineStr">
        <is>
          <t>Status vergleicht die Margenabweichung mit der Toleranz in Parameter!G5 und prüft fehlende Basis- oder Preisangaben.</t>
        </is>
      </c>
      <c r="C10" s="30" t="inlineStr">
        <is>
          <t>Vollständig leere Datensätze erzeugen keinen Status.</t>
        </is>
      </c>
    </row>
    <row r="11" ht="48" customHeight="1">
      <c r="A11" s="29" t="inlineStr">
        <is>
          <t>V und W</t>
        </is>
      </c>
      <c r="B11" s="29" t="inlineStr">
        <is>
          <t>Planumsatz brutto = Planportionen × tatsächlicher VK; Plan-DB netto = Planportionen × DB je Portion.</t>
        </is>
      </c>
      <c r="C11" s="29" t="inlineStr">
        <is>
          <t>Ohne Planmenge, Preis oder Deckungsbeitrag bleibt das jeweilige Ergebnis leer.</t>
        </is>
      </c>
    </row>
    <row r="12" ht="48" customHeight="1">
      <c r="A12" s="30" t="inlineStr">
        <is>
          <t>Übersicht</t>
        </is>
      </c>
      <c r="B12" s="30" t="inlineStr">
        <is>
          <t>SUM, COUNTIF, COUNTIFS, SUMIF und SUMPRODUCT verdichten die Detailzeilen 5 bis 104.</t>
        </is>
      </c>
      <c r="C12" s="30" t="inlineStr">
        <is>
          <t>Die gewichtete Marge ist mit IFERROR gegen einen leeren Umsatznenner geschützt.</t>
        </is>
      </c>
    </row>
    <row r="13"/>
    <row r="14" ht="55" customHeight="1">
      <c r="A14" s="31" t="inlineStr">
        <is>
          <t>Prüfung vorbereiteter Zeilen</t>
        </is>
      </c>
      <c r="B14" s="29" t="inlineStr">
        <is>
          <t>Erste Zeile 5, mittlere Zeile 54 und letzte Zeile 104 verwenden jeweils ausschließlich Bezüge derselben Detailzeile sowie feste Parameterbereiche.</t>
        </is>
      </c>
      <c r="C14" s="29" t="inlineStr">
        <is>
          <t>Alle Formeln und Eingabeprüfungen reichen vollständig von Zeile 5 bis Zeile 104.</t>
        </is>
      </c>
    </row>
    <row r="15"/>
    <row r="16" ht="65" customHeight="1">
      <c r="A16" s="31" t="inlineStr">
        <is>
          <t>Abgrenzung</t>
        </is>
      </c>
      <c r="B16" s="29" t="inlineStr">
        <is>
          <t>Alle Produkte, Betriebe und Vorgänge in den Beispieldaten sind fiktiv. Umsatzsteuerwerte, Margen, Schwund und Rundung sind veränderbare Planannahmen.</t>
        </is>
      </c>
      <c r="C16" s="29" t="inlineStr">
        <is>
          <t>Die Arbeitsmappe ist eine Kalkulationshilfe ohne Rechts- oder Steuerberatung, amtlichen Status, Zertifizierung, ERP-Anbindung oder Echtzeitsynchronisierung.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Getränkekalkulation Gastronomie</dc:title>
  <dc:subject xmlns:dc="http://purl.org/dc/elements/1.1/">Kalkulation von Ausschankmenge, Gebindepreis und Zielmarge</dc:subject>
  <dcterms:created xmlns:dcterms="http://purl.org/dc/terms/" xmlns:xsi="http://www.w3.org/2001/XMLSchema-instance" xsi:type="dcterms:W3CDTF">2026-09-08T12:02:02Z</dcterms:created>
  <dcterms:modified xmlns:dcterms="http://purl.org/dc/terms/" xmlns:xsi="http://www.w3.org/2001/XMLSchema-instance" xsi:type="dcterms:W3CDTF">2026-09-08T12:02:02Z</dcterms:modified>
</cp:coreProperties>
</file>